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450" windowHeight="9140" activeTab="0"/>
  </bookViews>
  <sheets>
    <sheet name="Documentation" sheetId="1" r:id="rId1"/>
    <sheet name="CropFieldOperations" sheetId="2" r:id="rId2"/>
    <sheet name="Budgets&amp;Inputs" sheetId="3" r:id="rId3"/>
    <sheet name="Comparisons" sheetId="4" r:id="rId4"/>
    <sheet name="SensitivityAnalysis" sheetId="5" r:id="rId5"/>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s>
  <calcPr fullCalcOnLoad="1" iterate="1" iterateCount="100" iterateDelta="0.001"/>
</workbook>
</file>

<file path=xl/sharedStrings.xml><?xml version="1.0" encoding="utf-8"?>
<sst xmlns="http://schemas.openxmlformats.org/spreadsheetml/2006/main" count="942" uniqueCount="305">
  <si>
    <t>DIRECT EXPENSES</t>
  </si>
  <si>
    <t>FERTILIZER</t>
  </si>
  <si>
    <t>16-20</t>
  </si>
  <si>
    <t>ton</t>
  </si>
  <si>
    <t>AM Sulfate</t>
  </si>
  <si>
    <t>46-0-0 Urea</t>
  </si>
  <si>
    <t>Boron</t>
  </si>
  <si>
    <t>lb</t>
  </si>
  <si>
    <t>MISC.</t>
  </si>
  <si>
    <t>acre</t>
  </si>
  <si>
    <t>CUSTOM</t>
  </si>
  <si>
    <t>Custom Aerial App</t>
  </si>
  <si>
    <t>ac</t>
  </si>
  <si>
    <t>HERBICIDE</t>
  </si>
  <si>
    <t>Treflan</t>
  </si>
  <si>
    <t>pt</t>
  </si>
  <si>
    <t>Select 2EC</t>
  </si>
  <si>
    <t>oz</t>
  </si>
  <si>
    <t>INSECTICIDE</t>
  </si>
  <si>
    <t>Success (Spinosad)</t>
  </si>
  <si>
    <t>SEEDS &amp; PLANTS</t>
  </si>
  <si>
    <t>Canola Seed</t>
  </si>
  <si>
    <t>CUSTOM, YIELD PROP.</t>
  </si>
  <si>
    <t>Transport to PDX-lb</t>
  </si>
  <si>
    <t>Self-Propelled</t>
  </si>
  <si>
    <t>hour</t>
  </si>
  <si>
    <t>Tractors</t>
  </si>
  <si>
    <t>Pickup</t>
  </si>
  <si>
    <t>DIESEL FUEL</t>
  </si>
  <si>
    <t>gal</t>
  </si>
  <si>
    <t>REPAIR &amp; MAINTENANCE</t>
  </si>
  <si>
    <t>Implements</t>
  </si>
  <si>
    <t>mile</t>
  </si>
  <si>
    <t>INTEREST ON OP. CAP.</t>
  </si>
  <si>
    <t>TOTAL DIRECT EXPENSES</t>
  </si>
  <si>
    <t>FIXED EXPENSES</t>
  </si>
  <si>
    <t>each</t>
  </si>
  <si>
    <t>Land Rent WV</t>
  </si>
  <si>
    <t>TOTAL FIXED EXPENSES</t>
  </si>
  <si>
    <t>TOTAL SPECIFIED EXPENSES</t>
  </si>
  <si>
    <t xml:space="preserve">Machinery Labor     </t>
  </si>
  <si>
    <t xml:space="preserve">Operator Labor      </t>
  </si>
  <si>
    <t xml:space="preserve">Operator Labor OB   </t>
  </si>
  <si>
    <t>Quantity</t>
  </si>
  <si>
    <t>Unit</t>
  </si>
  <si>
    <t>Price</t>
  </si>
  <si>
    <t>Item</t>
  </si>
  <si>
    <t>($)</t>
  </si>
  <si>
    <t>Camelina</t>
  </si>
  <si>
    <t>CHEMICAL</t>
  </si>
  <si>
    <t>Curtail</t>
  </si>
  <si>
    <t>Spartan</t>
  </si>
  <si>
    <t>Flax Seed</t>
  </si>
  <si>
    <t>Camelina Seed</t>
  </si>
  <si>
    <t>Canola</t>
  </si>
  <si>
    <t>Flax</t>
  </si>
  <si>
    <t>INCOME</t>
  </si>
  <si>
    <t xml:space="preserve">10-20-20 LB          </t>
  </si>
  <si>
    <t xml:space="preserve">Urasol (N)           </t>
  </si>
  <si>
    <t xml:space="preserve"> lb  </t>
  </si>
  <si>
    <t xml:space="preserve">lb  </t>
  </si>
  <si>
    <t xml:space="preserve"> acre</t>
  </si>
  <si>
    <t xml:space="preserve">Miscellaneous WH     </t>
  </si>
  <si>
    <t xml:space="preserve">Owner Labor          </t>
  </si>
  <si>
    <t>Services &amp; Fees</t>
  </si>
  <si>
    <t xml:space="preserve"> oz  </t>
  </si>
  <si>
    <t xml:space="preserve">AxiomOZ              </t>
  </si>
  <si>
    <t xml:space="preserve">SencorOZ             </t>
  </si>
  <si>
    <t xml:space="preserve">Osprey               </t>
  </si>
  <si>
    <t xml:space="preserve">Harmony Extra        </t>
  </si>
  <si>
    <t xml:space="preserve"> gal</t>
  </si>
  <si>
    <t xml:space="preserve">Mustang 1.5 EW       </t>
  </si>
  <si>
    <t xml:space="preserve"> bu  </t>
  </si>
  <si>
    <t xml:space="preserve">Transport to PDX     </t>
  </si>
  <si>
    <t>FUNGICIDE</t>
  </si>
  <si>
    <t xml:space="preserve">     </t>
  </si>
  <si>
    <t xml:space="preserve">         </t>
  </si>
  <si>
    <t xml:space="preserve">           </t>
  </si>
  <si>
    <t xml:space="preserve">PESTICIDE              </t>
  </si>
  <si>
    <t>Deadline</t>
  </si>
  <si>
    <t xml:space="preserve">M&amp;E Insurance Wh     </t>
  </si>
  <si>
    <t xml:space="preserve">lb   </t>
  </si>
  <si>
    <t xml:space="preserve">bu  </t>
  </si>
  <si>
    <t xml:space="preserve">15-15-15 LB          </t>
  </si>
  <si>
    <t xml:space="preserve">32-0-11-5            </t>
  </si>
  <si>
    <t xml:space="preserve">40-0-0-6 LB          </t>
  </si>
  <si>
    <t>Lime</t>
  </si>
  <si>
    <t xml:space="preserve">ton  </t>
  </si>
  <si>
    <t xml:space="preserve">gal  </t>
  </si>
  <si>
    <t>OVERHEAD</t>
  </si>
  <si>
    <t xml:space="preserve">Insurance TF         </t>
  </si>
  <si>
    <t>Tall Fescue
(South)</t>
  </si>
  <si>
    <t xml:space="preserve">Wheat                  </t>
  </si>
  <si>
    <t xml:space="preserve">Annual Ryegrass Seed   </t>
  </si>
  <si>
    <t xml:space="preserve">Grazing                </t>
  </si>
  <si>
    <t xml:space="preserve">Per. Ryegrass Seed     </t>
  </si>
  <si>
    <t xml:space="preserve">Tall Fescue Seed       </t>
  </si>
  <si>
    <t>16-16-16 LB</t>
  </si>
  <si>
    <t>33-0-0-12 LB</t>
  </si>
  <si>
    <t>46-0-0 Urea LB</t>
  </si>
  <si>
    <t xml:space="preserve">Plant Growth Reg     </t>
  </si>
  <si>
    <t xml:space="preserve">Rust Spray GAL       </t>
  </si>
  <si>
    <t xml:space="preserve">Apogee (PGR)         </t>
  </si>
  <si>
    <t>Miscellaneous (oilseeds)</t>
  </si>
  <si>
    <t xml:space="preserve">Rogue Weed Spot Sp   </t>
  </si>
  <si>
    <t xml:space="preserve">Edge Spray           </t>
  </si>
  <si>
    <t xml:space="preserve">RoundupGAL           </t>
  </si>
  <si>
    <t xml:space="preserve">AxiomLB              </t>
  </si>
  <si>
    <t xml:space="preserve">Nortron              </t>
  </si>
  <si>
    <t xml:space="preserve">Banvel               </t>
  </si>
  <si>
    <t xml:space="preserve">2-4,D                </t>
  </si>
  <si>
    <t xml:space="preserve">Karmex               </t>
  </si>
  <si>
    <t xml:space="preserve">Goal                 </t>
  </si>
  <si>
    <t xml:space="preserve">SencorLB             </t>
  </si>
  <si>
    <t xml:space="preserve">Diuron               </t>
  </si>
  <si>
    <t xml:space="preserve">Liability Insur. PR  </t>
  </si>
  <si>
    <t xml:space="preserve">General Overhead PR  </t>
  </si>
  <si>
    <t xml:space="preserve">Stratego             </t>
  </si>
  <si>
    <t xml:space="preserve">Quilt                </t>
  </si>
  <si>
    <t xml:space="preserve">Slug Bait            </t>
  </si>
  <si>
    <t xml:space="preserve">Wheat Assessment     </t>
  </si>
  <si>
    <t xml:space="preserve">Certif. Fee PR (ac)  </t>
  </si>
  <si>
    <t>Seed Test Pur/Ger PR</t>
  </si>
  <si>
    <t>Seed Crop Inspection</t>
  </si>
  <si>
    <t xml:space="preserve">Treated Wheat Seed   </t>
  </si>
  <si>
    <t xml:space="preserve">AR Seed              </t>
  </si>
  <si>
    <t>SURFACTANT</t>
  </si>
  <si>
    <t xml:space="preserve">Induce (surfactant)  </t>
  </si>
  <si>
    <t xml:space="preserve">Seed Clean &amp; Bag     </t>
  </si>
  <si>
    <t xml:space="preserve">Purity and Germ TF   </t>
  </si>
  <si>
    <t xml:space="preserve">cwt  </t>
  </si>
  <si>
    <t xml:space="preserve">RG Assessment        </t>
  </si>
  <si>
    <t>Seed Clean &amp; Bag(NV)</t>
  </si>
  <si>
    <t>cwt</t>
  </si>
  <si>
    <t>Seed Clean &amp; Bag(SV)</t>
  </si>
  <si>
    <t>Certif. Fee PR (cwt)</t>
  </si>
  <si>
    <t>Commission Assess PR</t>
  </si>
  <si>
    <t>Seed Sampling Fee TF</t>
  </si>
  <si>
    <t xml:space="preserve">TF Comm. Assessment  </t>
  </si>
  <si>
    <t xml:space="preserve">Truck w/ Tank        </t>
  </si>
  <si>
    <t xml:space="preserve">Harvest Truck        </t>
  </si>
  <si>
    <t xml:space="preserve">Hand Labor     </t>
  </si>
  <si>
    <t xml:space="preserve">Self-Propelled       </t>
  </si>
  <si>
    <t>n/a</t>
  </si>
  <si>
    <t xml:space="preserve">each </t>
  </si>
  <si>
    <t xml:space="preserve">General Overhead     </t>
  </si>
  <si>
    <t xml:space="preserve">Am. Est. PR NV       </t>
  </si>
  <si>
    <t>Tall Fescue Estab.</t>
  </si>
  <si>
    <t>TOTAL INCOME</t>
  </si>
  <si>
    <t xml:space="preserve"> ↑ Yield</t>
  </si>
  <si>
    <t>Cost</t>
  </si>
  <si>
    <t>Equipment</t>
  </si>
  <si>
    <t>Establishment</t>
  </si>
  <si>
    <t>Insurance</t>
  </si>
  <si>
    <t xml:space="preserve">Overhead     </t>
  </si>
  <si>
    <t>Fertilizer</t>
  </si>
  <si>
    <t>Chemical</t>
  </si>
  <si>
    <t>Misc.</t>
  </si>
  <si>
    <t>Custom</t>
  </si>
  <si>
    <t>Herbicide</t>
  </si>
  <si>
    <t>Overhead</t>
  </si>
  <si>
    <t>Insecticide</t>
  </si>
  <si>
    <t>Fungicide</t>
  </si>
  <si>
    <t>Pesticide</t>
  </si>
  <si>
    <t>Seeds &amp; Plants</t>
  </si>
  <si>
    <t>Surfactant</t>
  </si>
  <si>
    <t>Custom, Yield Proportional</t>
  </si>
  <si>
    <t>Labor</t>
  </si>
  <si>
    <t>Repair &amp; Maintenance</t>
  </si>
  <si>
    <t>Interest on Operating Capital</t>
  </si>
  <si>
    <t>Diesel Fuel</t>
  </si>
  <si>
    <t>TOTAL SPECIFIED EXPENSES :</t>
  </si>
  <si>
    <t>TOTAL FIXED EXPENSES :</t>
  </si>
  <si>
    <t>Possible Budgets:</t>
  </si>
  <si>
    <t>NET INCOME</t>
  </si>
  <si>
    <t>Yield</t>
  </si>
  <si>
    <t>Price (per unit)</t>
  </si>
  <si>
    <t>Per-unit price</t>
  </si>
  <si>
    <t>Net Revenue Sensitivity Analysis</t>
  </si>
  <si>
    <t>Per-unit costs (yield-based)</t>
  </si>
  <si>
    <t>Net Income</t>
  </si>
  <si>
    <t xml:space="preserve">Tax Credit  </t>
  </si>
  <si>
    <t>Perennial Ryegrass
(Reg. Till, North)</t>
  </si>
  <si>
    <t>Annual Ryegrass
(Reg. Till)</t>
  </si>
  <si>
    <t>Winter Wheat 
(Reg. Till)</t>
  </si>
  <si>
    <t>Original Values</t>
  </si>
  <si>
    <t>Crimson Clover</t>
  </si>
  <si>
    <t>4-20-20</t>
  </si>
  <si>
    <t>Boron CC</t>
  </si>
  <si>
    <t>Bee Pollination</t>
  </si>
  <si>
    <t>hives</t>
  </si>
  <si>
    <t>Rodent Control RC</t>
  </si>
  <si>
    <t>MCPA Amine</t>
  </si>
  <si>
    <t>Select</t>
  </si>
  <si>
    <t>Crimson Clover Seed</t>
  </si>
  <si>
    <t>Crop Oil</t>
  </si>
  <si>
    <t>Seed Cleaning CC</t>
  </si>
  <si>
    <t>Seed bags</t>
  </si>
  <si>
    <t>bag</t>
  </si>
  <si>
    <t>M&amp;E Insurance CC</t>
  </si>
  <si>
    <t>ORIGINAL COPY - DO NOT EDIT</t>
  </si>
  <si>
    <r>
      <t xml:space="preserve">• </t>
    </r>
    <r>
      <rPr>
        <b/>
        <sz val="12"/>
        <rFont val="Calibri"/>
        <family val="2"/>
      </rPr>
      <t>Editable cells</t>
    </r>
    <r>
      <rPr>
        <sz val="12"/>
        <rFont val="Calibri"/>
        <family val="2"/>
      </rPr>
      <t xml:space="preserve"> are…</t>
    </r>
  </si>
  <si>
    <t>light blue with a black border</t>
  </si>
  <si>
    <t>Oilseed Enterprise Budget Comparison Tool - Documentation</t>
  </si>
  <si>
    <t xml:space="preserve">The purpose of the oilseed enterprise budget comparison tool is to assist with the decision making process that a grower in Oregon might face when considering to grow his or her own oilseeds for biodiesel production. The first step in this process naturally involves the decision to grow oilseeds. This spreadsheet assists the grower to evaluate his or her options in this regard. Afterwards, the grower may decide to either sell their seed or or crush it into oil which can then be processed into biodiesel. Those subsequent decisions can be evaluated using another tool named "Small-Scale Biofuel Cost Estimator." </t>
  </si>
  <si>
    <t>Plow</t>
  </si>
  <si>
    <t>Disk</t>
  </si>
  <si>
    <t>Disk-in Treflan</t>
  </si>
  <si>
    <t>Harrow &amp; Roll (Dixon harrow &amp; Roller)</t>
  </si>
  <si>
    <t>Plant &amp; Fertilize (Drill)</t>
  </si>
  <si>
    <t>Windrowing (Swather)</t>
  </si>
  <si>
    <t>Combine</t>
  </si>
  <si>
    <t>Transport to Portland</t>
  </si>
  <si>
    <t>Winter Canola</t>
  </si>
  <si>
    <t>Spring Camelina</t>
  </si>
  <si>
    <t>Spray (Spray buggy)</t>
  </si>
  <si>
    <t>Winter Flax</t>
  </si>
  <si>
    <t>Perennial Ryegrass Production (North Valley)</t>
  </si>
  <si>
    <t>Slug control (ATV, 1/4x)</t>
  </si>
  <si>
    <t>Swath</t>
  </si>
  <si>
    <t>Oilseeds</t>
  </si>
  <si>
    <t>Other Crops</t>
  </si>
  <si>
    <t>Flail (Flail J Knife)</t>
  </si>
  <si>
    <t>Edge Spray (Custom)</t>
  </si>
  <si>
    <t>Tall Fescue Production (South Valley)</t>
  </si>
  <si>
    <t>Seedling Inspection (Custom)</t>
  </si>
  <si>
    <t>Annual Ryegrass (Regular Tillage)</t>
  </si>
  <si>
    <t>Fungicide (Spray buggy, 2x)</t>
  </si>
  <si>
    <t>Flail (2x)</t>
  </si>
  <si>
    <t>Harrow (2x)</t>
  </si>
  <si>
    <t>Harrow &amp; Roll</t>
  </si>
  <si>
    <t>Land Level (Land leveler, 1/5x)</t>
  </si>
  <si>
    <t>Seedling Weed Control (Spray Buggy)</t>
  </si>
  <si>
    <t>Plant &amp; Fertilizer (Drill)</t>
  </si>
  <si>
    <t>Ditching (Ditcher)</t>
  </si>
  <si>
    <t>Spring Fertilizer (Fertilizer Buggy)</t>
  </si>
  <si>
    <t>Seedling Weed Control (Spray Buggy, 7/10x)</t>
  </si>
  <si>
    <t>Broadleaf Weed Control (Spray Buggy, 1/2x)</t>
  </si>
  <si>
    <t>Lime (Custom, 1/5x)</t>
  </si>
  <si>
    <t>Broadleaf Weed Control (Fertilizer Buggy)</t>
  </si>
  <si>
    <t>Fall Fertilizer (Fertilizer Buggy)</t>
  </si>
  <si>
    <t>Rogue Weed Control (Custom Application, 2x)</t>
  </si>
  <si>
    <t>Plant Growth Reg. (Spray Buggy)</t>
  </si>
  <si>
    <t>Rust Control (Spray Buggy, 3x)</t>
  </si>
  <si>
    <t>Bale &amp; Stack (No Charge)</t>
  </si>
  <si>
    <t>Broadleaf Weed Control (Spray Buggy)</t>
  </si>
  <si>
    <t>Fall Weed Control (Spray Buggy)</t>
  </si>
  <si>
    <t>Spray (Spray Buggy)</t>
  </si>
  <si>
    <t>Fall Herbicide (Spray Buggy)</t>
  </si>
  <si>
    <t>Harrow &amp; Roll (Dixon Harrow &amp; Roller)</t>
  </si>
  <si>
    <t>Spring Herbicide (Spray Buggy)</t>
  </si>
  <si>
    <t>Insecticide (Custom aerial application, 1/3x)</t>
  </si>
  <si>
    <t>Land Level (Land Leveler, 2x)</t>
  </si>
  <si>
    <t>Lime (Custom)</t>
  </si>
  <si>
    <t>Harrow &amp; Cultimulch (2x)</t>
  </si>
  <si>
    <t>Slug Control (ATV)</t>
  </si>
  <si>
    <t>Winter Broadleaf Control (Spray Buggy)</t>
  </si>
  <si>
    <t>Rodent Control (Custom)</t>
  </si>
  <si>
    <t>Winter Fertilizer (Fertilizer Buggy)</t>
  </si>
  <si>
    <t>Bee Pollination (Custom)</t>
  </si>
  <si>
    <t>Spring Grass Control (Spray Buggy)</t>
  </si>
  <si>
    <t>Enterprise Budgets' Field Operations</t>
  </si>
  <si>
    <r>
      <t xml:space="preserve">This workbook has been designed to conduct relatively rigorous comparisons between the estimated cost of growing a variety of oilseeds to other crops conventionally grown in the Willamette Valley in Oregon. Crops include: canola, flaxseed, camelina, winter wheat, annual ryegrass, perennial ryegrass, tall fescue, and crimson clover. The default values are drawn from hypothetical (for oilseed crops) and actual enterprise budgets developed by teams of agronomists at Oregon State University. The enterprise budgets were created using the Mississippi State Budget Generator (MSBG). The MSBG allows one to edit all parameters and ensure full comparability (accross variable </t>
    </r>
    <r>
      <rPr>
        <i/>
        <sz val="12"/>
        <rFont val="Calibri"/>
        <family val="2"/>
      </rPr>
      <t xml:space="preserve">and </t>
    </r>
    <r>
      <rPr>
        <sz val="12"/>
        <rFont val="Calibri"/>
        <family val="2"/>
      </rPr>
      <t>fixed costs). It was recognized, however, that a simpler tool was needed. This workbook was developed in response. It allows for comparability accross variable cost estimates and permits the user substantial control over the parameters. It does not, however, allow for detailed comparisons of fixed costs since it does not incorporate practices. The sheet "CropFieldOperations" has details on the farming practices assumed for the baseline values.</t>
    </r>
  </si>
  <si>
    <t>Combination</t>
  </si>
  <si>
    <t>Other direct 1…</t>
  </si>
  <si>
    <t>Other direct 2…</t>
  </si>
  <si>
    <t>Other direct 3…</t>
  </si>
  <si>
    <t>Other fixed 1…</t>
  </si>
  <si>
    <t>Other fixed 2…</t>
  </si>
  <si>
    <t>Other fixed 3…</t>
  </si>
  <si>
    <t>Costs…</t>
  </si>
  <si>
    <t>Combination of Oil-Based Materials</t>
  </si>
  <si>
    <t>Total Costs…</t>
  </si>
  <si>
    <r>
      <t xml:space="preserve">↑ </t>
    </r>
    <r>
      <rPr>
        <i/>
        <sz val="12"/>
        <color indexed="10"/>
        <rFont val="Calibri"/>
        <family val="2"/>
      </rPr>
      <t>Provide a written description of the combination and select cost categories accordingly</t>
    </r>
  </si>
  <si>
    <r>
      <t xml:space="preserve">↑ </t>
    </r>
    <r>
      <rPr>
        <i/>
        <sz val="12"/>
        <color indexed="10"/>
        <rFont val="Calibri"/>
        <family val="2"/>
      </rPr>
      <t>Click and select a cost category from the drop-down list</t>
    </r>
  </si>
  <si>
    <t>Single Cost Item Analysis</t>
  </si>
  <si>
    <t>Combination of Costs Analysis</t>
  </si>
  <si>
    <t>Yield Sensitivity Analysis</t>
  </si>
  <si>
    <t xml:space="preserve"> </t>
  </si>
  <si>
    <t>Price Sensitivity Analysis</t>
  </si>
  <si>
    <t>Income…</t>
  </si>
  <si>
    <t>return to top</t>
  </si>
  <si>
    <t>Since this sheet is lengthy, the following links are provided to navigate quickly to the sensitivity analyses below the ones examining single cost items:</t>
  </si>
  <si>
    <t>Summary Budget Comparisons</t>
  </si>
  <si>
    <t>↑</t>
  </si>
  <si>
    <t>Click on a cell and select a crop from the drop-down list</t>
  </si>
  <si>
    <t>↙ Ensure no two expense categories have the same name</t>
  </si>
  <si>
    <t>The following points are important to keep in mind:</t>
  </si>
  <si>
    <r>
      <t xml:space="preserve">The following information assists in understanding what assumptions drive the </t>
    </r>
    <r>
      <rPr>
        <sz val="12"/>
        <color indexed="17"/>
        <rFont val="Calibri"/>
        <family val="2"/>
      </rPr>
      <t xml:space="preserve">green </t>
    </r>
    <r>
      <rPr>
        <sz val="12"/>
        <rFont val="Calibri"/>
        <family val="2"/>
      </rPr>
      <t xml:space="preserve">fixed cost values in the </t>
    </r>
    <r>
      <rPr>
        <i/>
        <sz val="12"/>
        <rFont val="Calibri"/>
        <family val="2"/>
      </rPr>
      <t>Budgets&amp;Inputs</t>
    </r>
    <r>
      <rPr>
        <sz val="12"/>
        <rFont val="Calibri"/>
        <family val="2"/>
      </rPr>
      <t xml:space="preserve"> sheet. Next to each operation is a parenthesis indicating what equipment is used (if not obvious) as well as the times over, if different from one. (E.g. an operation done three times over is indicated using 3x and an operation done every three years is indicated using 1/3x.) This sheet only includes actual operations on the land (i.e. it does not include certification fees, bagging costs, etc.).</t>
    </r>
  </si>
  <si>
    <r>
      <t xml:space="preserve">• </t>
    </r>
    <r>
      <rPr>
        <b/>
        <sz val="12"/>
        <rFont val="Calibri"/>
        <family val="2"/>
      </rPr>
      <t>The Budgets&amp;Inputs sheet</t>
    </r>
    <r>
      <rPr>
        <sz val="12"/>
        <rFont val="Calibri"/>
        <family val="2"/>
      </rPr>
      <t xml:space="preserve"> is used to enter parameters to calculate the detailed costs involved in growing a crop. The upper section contains data on yields and income while the much larger lower section contains data on expenses. At first, each row of the expenses section represents a different input and the user may change its price and the quantity used. Farther down, fixed expenses are listed. Some of the fixed expenses are simply a per acre cost and these are </t>
    </r>
    <r>
      <rPr>
        <sz val="12"/>
        <color indexed="17"/>
        <rFont val="Calibri"/>
        <family val="2"/>
      </rPr>
      <t>green</t>
    </r>
    <r>
      <rPr>
        <sz val="12"/>
        <rFont val="Calibri"/>
        <family val="2"/>
      </rPr>
      <t>. This is used to indicate that if the user wishes to change them, he or she must choose carefully since it is not connected to any other part of the spreadsheet (e.g. increasing the amount of fertilizer you apply does not increase the cost of using a fertilizer buggy since the tool does not connect the two).</t>
    </r>
  </si>
  <si>
    <r>
      <t xml:space="preserve">• </t>
    </r>
    <r>
      <rPr>
        <b/>
        <sz val="12"/>
        <rFont val="Calibri"/>
        <family val="2"/>
      </rPr>
      <t>Restoring the Budgets&amp;Inputs sheet</t>
    </r>
    <r>
      <rPr>
        <sz val="12"/>
        <rFont val="Calibri"/>
        <family val="2"/>
      </rPr>
      <t xml:space="preserve">. If the user wishes to restore all of the values and parameters of the </t>
    </r>
    <r>
      <rPr>
        <i/>
        <sz val="12"/>
        <rFont val="Calibri"/>
        <family val="2"/>
      </rPr>
      <t>Budgets&amp;Inputs</t>
    </r>
    <r>
      <rPr>
        <sz val="12"/>
        <rFont val="Calibri"/>
        <family val="2"/>
      </rPr>
      <t xml:space="preserve"> spreadsheet back to the way they were initially, he or she should press the following keys, keep them pressed at the same time, and release to initiate the macro: </t>
    </r>
    <r>
      <rPr>
        <b/>
        <sz val="12"/>
        <rFont val="Calibri"/>
        <family val="2"/>
      </rPr>
      <t>ctrl, shift, and b</t>
    </r>
  </si>
  <si>
    <r>
      <t xml:space="preserve">• </t>
    </r>
    <r>
      <rPr>
        <b/>
        <sz val="12"/>
        <rFont val="Calibri"/>
        <family val="2"/>
      </rPr>
      <t>Restoring the Comparisons sheet</t>
    </r>
    <r>
      <rPr>
        <sz val="12"/>
        <rFont val="Calibri"/>
        <family val="2"/>
      </rPr>
      <t xml:space="preserve">. If the user wishes to restore all of the values and parameters of the </t>
    </r>
    <r>
      <rPr>
        <i/>
        <sz val="12"/>
        <rFont val="Calibri"/>
        <family val="2"/>
      </rPr>
      <t>Comparisons</t>
    </r>
    <r>
      <rPr>
        <sz val="12"/>
        <rFont val="Calibri"/>
        <family val="2"/>
      </rPr>
      <t xml:space="preserve">spreadsheet back to the way they were initially, he or she should press the following keys, keep them pressed at the same time, and release to initiate the macro: </t>
    </r>
    <r>
      <rPr>
        <b/>
        <sz val="12"/>
        <rFont val="Calibri"/>
        <family val="2"/>
      </rPr>
      <t>ctrl, shift, and c</t>
    </r>
  </si>
  <si>
    <t>↕ If changes have been made to these light-blue cells, you must press ctrl shift c to get the automatic calculations working again (this will erase your modifications)</t>
  </si>
  <si>
    <r>
      <t xml:space="preserve">Some of these editable cells are formulas (e.g. in the </t>
    </r>
    <r>
      <rPr>
        <i/>
        <sz val="12"/>
        <rFont val="Calibri"/>
        <family val="2"/>
      </rPr>
      <t>Comparisons</t>
    </r>
    <r>
      <rPr>
        <sz val="12"/>
        <rFont val="Calibri"/>
        <family val="2"/>
      </rPr>
      <t xml:space="preserve">sheet) but they can be replaced using number estimates if the user wishes. If values differ from their original values they will be highlighted in </t>
    </r>
    <r>
      <rPr>
        <b/>
        <i/>
        <sz val="12"/>
        <color indexed="10"/>
        <rFont val="Calibri"/>
        <family val="2"/>
      </rPr>
      <t>bold italicized red</t>
    </r>
    <r>
      <rPr>
        <sz val="12"/>
        <rFont val="Calibri"/>
        <family val="2"/>
      </rPr>
      <t>. This assists the user to know when he or she has made changes.</t>
    </r>
    <r>
      <rPr>
        <sz val="12"/>
        <color indexed="10"/>
        <rFont val="Calibri"/>
        <family val="2"/>
      </rPr>
      <t xml:space="preserve"> In order to restore functionality to the formulas and original values in the editable cells one must use each sheets' restore function (see below).</t>
    </r>
  </si>
  <si>
    <t>To restore the sheet's original values press ctrl shift b    (this will delete any modifications you've made)</t>
  </si>
  <si>
    <r>
      <t xml:space="preserve">• </t>
    </r>
    <r>
      <rPr>
        <b/>
        <sz val="12"/>
        <rFont val="Calibri"/>
        <family val="2"/>
      </rPr>
      <t>The prices in the "Budgets&amp;Inputs" sheet</t>
    </r>
    <r>
      <rPr>
        <sz val="12"/>
        <rFont val="Calibri"/>
        <family val="2"/>
      </rPr>
      <t xml:space="preserve"> are based on OAIN (see http://oregonstate.edu/oain/) figures for the Willamette Valley in 2007. The prices for Canola and Flaxseed are NASS (see http://www.nass.usda.gov/) 2007 national averages. The price for Camelina is estimated based on a local contract (see http://www.willamettebiomass.com/files/Camelina_Oil_Content_Discount.pdf).</t>
    </r>
  </si>
  <si>
    <r>
      <t xml:space="preserve">Here the user may analyze how factors affecting production will affect net revenues. The categories are based on those in the "Comparisons" sheet and may be examined individually or at the aggregate level. Each graph shows how net revenue changes depending on a percentage change in whatever category is selected. Further down are sensitivity analyses displaying how percentage changes in yield or price affect net revenues. It is important to note that the graphs display a change only in the category selected and </t>
    </r>
    <r>
      <rPr>
        <i/>
        <sz val="12"/>
        <rFont val="Calibri"/>
        <family val="2"/>
      </rPr>
      <t>not</t>
    </r>
    <r>
      <rPr>
        <sz val="12"/>
        <rFont val="Calibri"/>
        <family val="2"/>
      </rPr>
      <t xml:space="preserve"> in any of the possibly associated changes in establishment costs or capital costs.</t>
    </r>
  </si>
  <si>
    <r>
      <t xml:space="preserve">• </t>
    </r>
    <r>
      <rPr>
        <b/>
        <sz val="12"/>
        <rFont val="Calibri"/>
        <family val="2"/>
      </rPr>
      <t>Perennial Ryegrass and Tall Fescue have no planting costs</t>
    </r>
    <r>
      <rPr>
        <sz val="12"/>
        <rFont val="Calibri"/>
        <family val="2"/>
      </rPr>
      <t>. This is due to the fact that the what is being used is a production budget with an amortized establishment (which itself includes the planting costs).</t>
    </r>
  </si>
  <si>
    <t>Winter Wheat (Regular Tillage)</t>
  </si>
  <si>
    <t>Disk (3x)</t>
  </si>
  <si>
    <t>Flail</t>
  </si>
  <si>
    <t>Spring Fertilizer (Spray Buggy)</t>
  </si>
  <si>
    <t>Spring Grass/Broadleaf Control (Spray Buggy)</t>
  </si>
  <si>
    <t>Slug Control (Spray Buggy)</t>
  </si>
  <si>
    <t>Spring Fungicide/Insecticide (Spray Buggy)</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</si>
</sst>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0_);_(* \(#,##0.000\);_(* &quot;-&quot;??_);_(@_)"/>
    <numFmt numFmtId="166" formatCode="_(* #,##0.0000_);_(* \(#,##0.0000\);_(* &quot;-&quot;??_);_(@_)"/>
    <numFmt numFmtId="167" formatCode="_(* #,##0.0_);_(* \(#,##0.0\);_(* &quot;-&quot;??_);_(@_)"/>
    <numFmt numFmtId="168" formatCode="_(* #,##0_);_(* \(#,##0\);_(* &quot;-&quot;??_);_(@_)"/>
    <numFmt numFmtId="169" formatCode="&quot;$&quot;#,##0.00"/>
    <numFmt numFmtId="170" formatCode="0.0%"/>
    <numFmt numFmtId="171" formatCode="&quot;$&quot;#,##0.0_);[Red]\(&quot;$&quot;#,##0.0\)"/>
    <numFmt numFmtId="172" formatCode="#&quot; MMGPY&quot;"/>
    <numFmt numFmtId="173" formatCode="#\ &quot;MMGPY&quot;"/>
    <numFmt numFmtId="174" formatCode="#.#\ &quot;MMGPY&quot;"/>
    <numFmt numFmtId="175" formatCode="#0.#\ &quot;MMGPY&quot;"/>
    <numFmt numFmtId="176" formatCode="0.000"/>
    <numFmt numFmtId="177" formatCode="&quot;$&quot;#,##0.000"/>
    <numFmt numFmtId="178" formatCode="&quot;$&quot;#,##0"/>
    <numFmt numFmtId="179" formatCode="0.0000"/>
    <numFmt numFmtId="180" formatCode="&quot;Yes&quot;;&quot;Yes&quot;;&quot;No&quot;"/>
    <numFmt numFmtId="181" formatCode="&quot;True&quot;;&quot;True&quot;;&quot;False&quot;"/>
    <numFmt numFmtId="182" formatCode="&quot;On&quot;;&quot;On&quot;;&quot;Off&quot;"/>
    <numFmt numFmtId="183" formatCode="[$€-2]\ #,##0.00_);[Red]\([$€-2]\ #,##0.00\)"/>
    <numFmt numFmtId="184" formatCode="0.00_);[Red]\(0.00\)"/>
    <numFmt numFmtId="185" formatCode="0.000_);[Red]\(0.000\)"/>
    <numFmt numFmtId="186" formatCode="0.00;[Red]0.00"/>
    <numFmt numFmtId="187" formatCode="0.00000"/>
    <numFmt numFmtId="188" formatCode="_(&quot;$&quot;* #,##0.000_);_(&quot;$&quot;* \(#,##0.000\);_(&quot;$&quot;* &quot;-&quot;??_);_(@_)"/>
    <numFmt numFmtId="189" formatCode="0.000000"/>
    <numFmt numFmtId="190" formatCode="0.0000000"/>
    <numFmt numFmtId="191" formatCode="0.00000000"/>
    <numFmt numFmtId="192" formatCode="0.000000000"/>
    <numFmt numFmtId="193" formatCode="0.00_);\(0.00\)"/>
  </numFmts>
  <fonts count="72">
    <font>
      <sz val="10"/>
      <name val="Arial"/>
      <family val="0"/>
    </font>
    <font>
      <sz val="12"/>
      <name val="Calibri"/>
      <family val="2"/>
    </font>
    <font>
      <b/>
      <sz val="12"/>
      <name val="Calibri"/>
      <family val="2"/>
    </font>
    <font>
      <sz val="8"/>
      <name val="Arial"/>
      <family val="0"/>
    </font>
    <font>
      <i/>
      <sz val="12"/>
      <name val="Calibri"/>
      <family val="2"/>
    </font>
    <font>
      <sz val="12"/>
      <color indexed="23"/>
      <name val="Calibri"/>
      <family val="2"/>
    </font>
    <font>
      <sz val="12"/>
      <color indexed="10"/>
      <name val="Calibri"/>
      <family val="2"/>
    </font>
    <font>
      <i/>
      <sz val="12"/>
      <color indexed="10"/>
      <name val="Calibri"/>
      <family val="2"/>
    </font>
    <font>
      <sz val="12"/>
      <color indexed="12"/>
      <name val="Calibri"/>
      <family val="2"/>
    </font>
    <font>
      <b/>
      <i/>
      <sz val="10"/>
      <name val="Arial"/>
      <family val="2"/>
    </font>
    <font>
      <i/>
      <sz val="10"/>
      <color indexed="23"/>
      <name val="Arial"/>
      <family val="2"/>
    </font>
    <font>
      <sz val="10"/>
      <name val="Calibri"/>
      <family val="2"/>
    </font>
    <font>
      <b/>
      <sz val="14"/>
      <name val="Calibri"/>
      <family val="2"/>
    </font>
    <font>
      <i/>
      <sz val="12"/>
      <color indexed="23"/>
      <name val="Calibri"/>
      <family val="2"/>
    </font>
    <font>
      <sz val="10"/>
      <color indexed="23"/>
      <name val="Arial"/>
      <family val="0"/>
    </font>
    <font>
      <b/>
      <i/>
      <sz val="10"/>
      <color indexed="23"/>
      <name val="Arial"/>
      <family val="2"/>
    </font>
    <font>
      <sz val="12"/>
      <color indexed="17"/>
      <name val="Calibri"/>
      <family val="2"/>
    </font>
    <font>
      <b/>
      <sz val="18"/>
      <name val="Calibri"/>
      <family val="2"/>
    </font>
    <font>
      <i/>
      <sz val="14"/>
      <color indexed="10"/>
      <name val="Calibri"/>
      <family val="2"/>
    </font>
    <font>
      <b/>
      <i/>
      <sz val="12"/>
      <color indexed="10"/>
      <name val="Calibri"/>
      <family val="2"/>
    </font>
    <font>
      <i/>
      <sz val="12"/>
      <color indexed="17"/>
      <name val="Calibri"/>
      <family val="2"/>
    </font>
    <font>
      <b/>
      <sz val="10"/>
      <name val="Calibri"/>
      <family val="2"/>
    </font>
    <font>
      <b/>
      <i/>
      <sz val="12"/>
      <color indexed="23"/>
      <name val="Calibri"/>
      <family val="2"/>
    </font>
    <font>
      <u val="single"/>
      <sz val="10"/>
      <color indexed="12"/>
      <name val="Arial"/>
      <family val="0"/>
    </font>
    <font>
      <u val="single"/>
      <sz val="10"/>
      <color indexed="36"/>
      <name val="Arial"/>
      <family val="0"/>
    </font>
    <font>
      <i/>
      <u val="single"/>
      <sz val="12"/>
      <color indexed="12"/>
      <name val="Calibri"/>
      <family val="2"/>
    </font>
    <font>
      <u val="single"/>
      <sz val="12"/>
      <color indexed="12"/>
      <name val="Calibri"/>
      <family val="2"/>
    </font>
    <font>
      <sz val="10"/>
      <color indexed="10"/>
      <name val="Calibri"/>
      <family val="2"/>
    </font>
    <font>
      <b/>
      <sz val="12"/>
      <color indexed="17"/>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75"/>
      <color indexed="8"/>
      <name val="Calibri"/>
      <family val="0"/>
    </font>
    <font>
      <b/>
      <sz val="9.75"/>
      <color indexed="8"/>
      <name val="Calibri"/>
      <family val="0"/>
    </font>
    <font>
      <sz val="8.95"/>
      <color indexed="8"/>
      <name val="Calibri"/>
      <family val="0"/>
    </font>
    <font>
      <sz val="10"/>
      <color indexed="8"/>
      <name val="Calibri"/>
      <family val="0"/>
    </font>
    <font>
      <b/>
      <sz val="10"/>
      <color indexed="8"/>
      <name val="Calibri"/>
      <family val="0"/>
    </font>
    <font>
      <sz val="9.2"/>
      <color indexed="8"/>
      <name val="Calibri"/>
      <family val="0"/>
    </font>
    <font>
      <sz val="10.25"/>
      <color indexed="8"/>
      <name val="Calibri"/>
      <family val="0"/>
    </font>
    <font>
      <b/>
      <sz val="10.25"/>
      <color indexed="8"/>
      <name val="Calibri"/>
      <family val="0"/>
    </font>
    <font>
      <sz val="9.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indexed="51"/>
        <bgColor indexed="64"/>
      </patternFill>
    </fill>
    <fill>
      <patternFill patternType="solid">
        <fgColor indexed="1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medium"/>
      <bottom>
        <color indexed="63"/>
      </bottom>
    </border>
    <border>
      <left style="thin"/>
      <right style="thin"/>
      <top style="thin"/>
      <bottom style="thin"/>
    </border>
    <border>
      <left>
        <color indexed="63"/>
      </left>
      <right>
        <color indexed="63"/>
      </right>
      <top>
        <color indexed="63"/>
      </top>
      <bottom style="medium">
        <color indexed="18"/>
      </bottom>
    </border>
    <border>
      <left>
        <color indexed="63"/>
      </left>
      <right>
        <color indexed="63"/>
      </right>
      <top>
        <color indexed="63"/>
      </top>
      <bottom style="thin">
        <color indexed="16"/>
      </bottom>
    </border>
    <border>
      <left style="thin"/>
      <right style="thin"/>
      <top style="thin"/>
      <bottom>
        <color indexed="63"/>
      </bottom>
    </border>
    <border>
      <left style="thin"/>
      <right style="thin"/>
      <top style="medium"/>
      <bottom style="thin"/>
    </border>
    <border>
      <left style="thin"/>
      <right style="thin"/>
      <top>
        <color indexed="63"/>
      </top>
      <bottom style="thin"/>
    </border>
    <border>
      <left style="thin"/>
      <right style="medium"/>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3"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72">
    <xf numFmtId="0" fontId="0" fillId="0" borderId="0" xfId="0" applyAlignment="1">
      <alignment/>
    </xf>
    <xf numFmtId="0" fontId="1" fillId="33" borderId="0" xfId="0" applyFont="1" applyFill="1" applyAlignment="1">
      <alignment/>
    </xf>
    <xf numFmtId="0" fontId="1" fillId="33" borderId="10" xfId="0" applyFont="1" applyFill="1" applyBorder="1" applyAlignment="1">
      <alignment horizontal="center"/>
    </xf>
    <xf numFmtId="0" fontId="1" fillId="33" borderId="0" xfId="0" applyFont="1" applyFill="1" applyAlignment="1">
      <alignment horizontal="center"/>
    </xf>
    <xf numFmtId="0" fontId="2" fillId="33" borderId="0" xfId="0" applyFont="1" applyFill="1" applyAlignment="1">
      <alignment/>
    </xf>
    <xf numFmtId="0" fontId="1" fillId="33" borderId="0" xfId="0" applyFont="1" applyFill="1" applyAlignment="1">
      <alignment horizontal="left" indent="1"/>
    </xf>
    <xf numFmtId="2" fontId="1" fillId="33" borderId="0" xfId="0" applyNumberFormat="1" applyFont="1" applyFill="1" applyAlignment="1">
      <alignment/>
    </xf>
    <xf numFmtId="0" fontId="1" fillId="33" borderId="0" xfId="0" applyFont="1" applyFill="1" applyAlignment="1">
      <alignment horizontal="left" indent="2"/>
    </xf>
    <xf numFmtId="0" fontId="1" fillId="33" borderId="11" xfId="0" applyFont="1" applyFill="1" applyBorder="1" applyAlignment="1">
      <alignment/>
    </xf>
    <xf numFmtId="2" fontId="1" fillId="33" borderId="11" xfId="0" applyNumberFormat="1" applyFont="1" applyFill="1" applyBorder="1" applyAlignment="1">
      <alignment/>
    </xf>
    <xf numFmtId="0" fontId="1" fillId="33" borderId="12" xfId="0" applyFont="1" applyFill="1" applyBorder="1" applyAlignment="1">
      <alignment/>
    </xf>
    <xf numFmtId="2" fontId="1" fillId="33" borderId="12" xfId="0" applyNumberFormat="1" applyFont="1" applyFill="1" applyBorder="1" applyAlignment="1">
      <alignment/>
    </xf>
    <xf numFmtId="2" fontId="1" fillId="33" borderId="0" xfId="0" applyNumberFormat="1" applyFont="1" applyFill="1" applyAlignment="1">
      <alignment horizontal="center"/>
    </xf>
    <xf numFmtId="2" fontId="1" fillId="33" borderId="11" xfId="0" applyNumberFormat="1" applyFont="1" applyFill="1" applyBorder="1" applyAlignment="1">
      <alignment horizontal="center"/>
    </xf>
    <xf numFmtId="2" fontId="1" fillId="33" borderId="12" xfId="0" applyNumberFormat="1" applyFont="1" applyFill="1" applyBorder="1" applyAlignment="1">
      <alignment horizontal="center"/>
    </xf>
    <xf numFmtId="0" fontId="1" fillId="33" borderId="0" xfId="0" applyNumberFormat="1" applyFont="1" applyFill="1" applyAlignment="1">
      <alignment horizontal="center"/>
    </xf>
    <xf numFmtId="0" fontId="1" fillId="33" borderId="11" xfId="0" applyNumberFormat="1" applyFont="1" applyFill="1" applyBorder="1" applyAlignment="1">
      <alignment horizontal="center"/>
    </xf>
    <xf numFmtId="0" fontId="1" fillId="33" borderId="0" xfId="0" applyFont="1" applyFill="1" applyBorder="1" applyAlignment="1">
      <alignment/>
    </xf>
    <xf numFmtId="0" fontId="2" fillId="33" borderId="0" xfId="0" applyFont="1" applyFill="1" applyAlignment="1">
      <alignment horizontal="center"/>
    </xf>
    <xf numFmtId="0" fontId="1" fillId="33" borderId="0" xfId="0" applyFont="1" applyFill="1" applyBorder="1" applyAlignment="1">
      <alignment horizontal="center"/>
    </xf>
    <xf numFmtId="0" fontId="2" fillId="33" borderId="11" xfId="0" applyFont="1" applyFill="1" applyBorder="1" applyAlignment="1">
      <alignment/>
    </xf>
    <xf numFmtId="0" fontId="2" fillId="33" borderId="0" xfId="0" applyFont="1" applyFill="1" applyBorder="1" applyAlignment="1">
      <alignment/>
    </xf>
    <xf numFmtId="2" fontId="1" fillId="33" borderId="0" xfId="0" applyNumberFormat="1" applyFont="1" applyFill="1" applyBorder="1" applyAlignment="1">
      <alignment/>
    </xf>
    <xf numFmtId="0" fontId="5" fillId="33" borderId="0" xfId="0" applyFont="1" applyFill="1" applyAlignment="1">
      <alignment/>
    </xf>
    <xf numFmtId="0" fontId="1" fillId="33" borderId="0" xfId="0" applyFont="1" applyFill="1" applyBorder="1" applyAlignment="1">
      <alignment/>
    </xf>
    <xf numFmtId="0" fontId="1" fillId="33" borderId="0" xfId="0" applyFont="1" applyFill="1" applyBorder="1" applyAlignment="1">
      <alignment horizontal="left" indent="2"/>
    </xf>
    <xf numFmtId="2" fontId="1" fillId="33" borderId="0" xfId="0" applyNumberFormat="1" applyFont="1" applyFill="1" applyBorder="1" applyAlignment="1">
      <alignment horizontal="center"/>
    </xf>
    <xf numFmtId="2" fontId="5" fillId="33" borderId="0" xfId="0" applyNumberFormat="1" applyFont="1" applyFill="1" applyBorder="1" applyAlignment="1">
      <alignment/>
    </xf>
    <xf numFmtId="0" fontId="5" fillId="33" borderId="0" xfId="0" applyFont="1" applyFill="1" applyBorder="1" applyAlignment="1">
      <alignment horizontal="center"/>
    </xf>
    <xf numFmtId="0" fontId="1" fillId="33" borderId="0" xfId="0" applyFont="1" applyFill="1" applyAlignment="1">
      <alignment horizontal="right"/>
    </xf>
    <xf numFmtId="2" fontId="1" fillId="33" borderId="0" xfId="0" applyNumberFormat="1" applyFont="1" applyFill="1" applyAlignment="1">
      <alignment horizontal="right"/>
    </xf>
    <xf numFmtId="0" fontId="2" fillId="33" borderId="0" xfId="0" applyFont="1" applyFill="1" applyBorder="1" applyAlignment="1">
      <alignment/>
    </xf>
    <xf numFmtId="0" fontId="1" fillId="0" borderId="0" xfId="0" applyFont="1" applyAlignment="1">
      <alignment/>
    </xf>
    <xf numFmtId="0" fontId="6" fillId="33" borderId="0" xfId="0" applyFont="1" applyFill="1" applyAlignment="1">
      <alignment horizontal="left" indent="2"/>
    </xf>
    <xf numFmtId="0" fontId="6" fillId="33" borderId="0" xfId="0" applyFont="1" applyFill="1" applyAlignment="1">
      <alignment/>
    </xf>
    <xf numFmtId="2" fontId="7" fillId="33" borderId="0" xfId="0" applyNumberFormat="1" applyFont="1" applyFill="1" applyAlignment="1">
      <alignment horizontal="right"/>
    </xf>
    <xf numFmtId="2" fontId="6" fillId="33" borderId="0" xfId="0" applyNumberFormat="1" applyFont="1" applyFill="1" applyAlignment="1">
      <alignment/>
    </xf>
    <xf numFmtId="0" fontId="6" fillId="33" borderId="0" xfId="0" applyFont="1" applyFill="1" applyAlignment="1">
      <alignment horizontal="left" indent="1"/>
    </xf>
    <xf numFmtId="0" fontId="1" fillId="33" borderId="13" xfId="0" applyFont="1" applyFill="1" applyBorder="1" applyAlignment="1">
      <alignment/>
    </xf>
    <xf numFmtId="0" fontId="1" fillId="33" borderId="13" xfId="0" applyFont="1" applyFill="1" applyBorder="1" applyAlignment="1">
      <alignment horizontal="right"/>
    </xf>
    <xf numFmtId="0" fontId="1" fillId="33" borderId="13" xfId="0" applyFont="1" applyFill="1" applyBorder="1" applyAlignment="1">
      <alignment horizontal="center"/>
    </xf>
    <xf numFmtId="2" fontId="1" fillId="33" borderId="13" xfId="0" applyNumberFormat="1" applyFont="1" applyFill="1" applyBorder="1" applyAlignment="1">
      <alignment horizontal="center"/>
    </xf>
    <xf numFmtId="2" fontId="1" fillId="33" borderId="13" xfId="0" applyNumberFormat="1" applyFont="1" applyFill="1" applyBorder="1" applyAlignment="1">
      <alignment/>
    </xf>
    <xf numFmtId="0" fontId="1" fillId="34" borderId="10" xfId="0" applyFont="1" applyFill="1" applyBorder="1" applyAlignment="1">
      <alignment horizontal="center"/>
    </xf>
    <xf numFmtId="0" fontId="1" fillId="34" borderId="0" xfId="0" applyFont="1" applyFill="1" applyAlignment="1">
      <alignment horizontal="center"/>
    </xf>
    <xf numFmtId="0" fontId="1" fillId="34" borderId="0" xfId="0" applyFont="1" applyFill="1" applyAlignment="1">
      <alignment horizontal="right"/>
    </xf>
    <xf numFmtId="2" fontId="1" fillId="34" borderId="0" xfId="0" applyNumberFormat="1" applyFont="1" applyFill="1" applyAlignment="1">
      <alignment horizontal="right"/>
    </xf>
    <xf numFmtId="0" fontId="1" fillId="34" borderId="12" xfId="0" applyFont="1" applyFill="1" applyBorder="1" applyAlignment="1">
      <alignment/>
    </xf>
    <xf numFmtId="0" fontId="1" fillId="34" borderId="0" xfId="0" applyFont="1" applyFill="1" applyAlignment="1">
      <alignment/>
    </xf>
    <xf numFmtId="0" fontId="1" fillId="34" borderId="13" xfId="0" applyFont="1" applyFill="1" applyBorder="1" applyAlignment="1">
      <alignment horizontal="right"/>
    </xf>
    <xf numFmtId="2" fontId="1" fillId="34" borderId="0" xfId="0" applyNumberFormat="1" applyFont="1" applyFill="1" applyAlignment="1">
      <alignment/>
    </xf>
    <xf numFmtId="2" fontId="7" fillId="34" borderId="0" xfId="0" applyNumberFormat="1" applyFont="1" applyFill="1" applyAlignment="1">
      <alignment horizontal="right"/>
    </xf>
    <xf numFmtId="0" fontId="1" fillId="34" borderId="11" xfId="0" applyFont="1" applyFill="1" applyBorder="1" applyAlignment="1">
      <alignment/>
    </xf>
    <xf numFmtId="0" fontId="5" fillId="34" borderId="0" xfId="0" applyFont="1" applyFill="1" applyAlignment="1">
      <alignment/>
    </xf>
    <xf numFmtId="0" fontId="1" fillId="35" borderId="14" xfId="0" applyFont="1" applyFill="1" applyBorder="1" applyAlignment="1">
      <alignment horizontal="center"/>
    </xf>
    <xf numFmtId="0" fontId="8" fillId="36" borderId="0" xfId="0" applyNumberFormat="1" applyFont="1" applyFill="1" applyAlignment="1">
      <alignment horizontal="center"/>
    </xf>
    <xf numFmtId="2" fontId="8" fillId="36" borderId="0" xfId="0" applyNumberFormat="1" applyFont="1" applyFill="1" applyAlignment="1">
      <alignment/>
    </xf>
    <xf numFmtId="0" fontId="8" fillId="36" borderId="0" xfId="0" applyFont="1" applyFill="1" applyAlignment="1">
      <alignment/>
    </xf>
    <xf numFmtId="0" fontId="1" fillId="34" borderId="13" xfId="0" applyFont="1" applyFill="1" applyBorder="1" applyAlignment="1">
      <alignment/>
    </xf>
    <xf numFmtId="0" fontId="4" fillId="33" borderId="0" xfId="0" applyFont="1" applyFill="1" applyAlignment="1">
      <alignment horizontal="left"/>
    </xf>
    <xf numFmtId="2" fontId="1" fillId="36" borderId="12" xfId="0" applyNumberFormat="1" applyFont="1" applyFill="1" applyBorder="1" applyAlignment="1">
      <alignment horizontal="right" indent="1"/>
    </xf>
    <xf numFmtId="2" fontId="1" fillId="36" borderId="11" xfId="0" applyNumberFormat="1" applyFont="1" applyFill="1" applyBorder="1" applyAlignment="1">
      <alignment horizontal="right" indent="1"/>
    </xf>
    <xf numFmtId="0" fontId="1" fillId="37" borderId="0" xfId="0" applyFont="1" applyFill="1" applyAlignment="1">
      <alignment horizontal="center"/>
    </xf>
    <xf numFmtId="0" fontId="1" fillId="37" borderId="0" xfId="0" applyFont="1" applyFill="1" applyAlignment="1">
      <alignment/>
    </xf>
    <xf numFmtId="0" fontId="1" fillId="37" borderId="0" xfId="0" applyFont="1" applyFill="1" applyAlignment="1">
      <alignment horizontal="right"/>
    </xf>
    <xf numFmtId="0" fontId="1" fillId="37" borderId="0" xfId="0" applyFont="1" applyFill="1" applyAlignment="1">
      <alignment horizontal="left" indent="1"/>
    </xf>
    <xf numFmtId="0" fontId="5" fillId="33" borderId="0" xfId="0" applyFont="1" applyFill="1" applyAlignment="1">
      <alignment horizontal="right"/>
    </xf>
    <xf numFmtId="0" fontId="5" fillId="33" borderId="12" xfId="0" applyFont="1" applyFill="1" applyBorder="1" applyAlignment="1">
      <alignment/>
    </xf>
    <xf numFmtId="0" fontId="5" fillId="33" borderId="13" xfId="0" applyFont="1" applyFill="1" applyBorder="1" applyAlignment="1">
      <alignment horizontal="right"/>
    </xf>
    <xf numFmtId="2" fontId="5" fillId="33" borderId="0" xfId="0" applyNumberFormat="1" applyFont="1" applyFill="1" applyAlignment="1">
      <alignment/>
    </xf>
    <xf numFmtId="2" fontId="13" fillId="33" borderId="0" xfId="0" applyNumberFormat="1" applyFont="1" applyFill="1" applyAlignment="1">
      <alignment horizontal="right"/>
    </xf>
    <xf numFmtId="0" fontId="5" fillId="33" borderId="11" xfId="0" applyFont="1" applyFill="1" applyBorder="1" applyAlignment="1">
      <alignment/>
    </xf>
    <xf numFmtId="44" fontId="1" fillId="33" borderId="0" xfId="44" applyFont="1" applyFill="1" applyAlignment="1">
      <alignment/>
    </xf>
    <xf numFmtId="14" fontId="1" fillId="33" borderId="0" xfId="0" applyNumberFormat="1" applyFont="1" applyFill="1" applyAlignment="1" quotePrefix="1">
      <alignment horizontal="left" indent="2"/>
    </xf>
    <xf numFmtId="0" fontId="8" fillId="33" borderId="0" xfId="0" applyFont="1" applyFill="1" applyAlignment="1">
      <alignment/>
    </xf>
    <xf numFmtId="2" fontId="1" fillId="35" borderId="14" xfId="0" applyNumberFormat="1" applyFont="1" applyFill="1" applyBorder="1" applyAlignment="1">
      <alignment horizontal="center"/>
    </xf>
    <xf numFmtId="2" fontId="1" fillId="37" borderId="0" xfId="0" applyNumberFormat="1" applyFont="1" applyFill="1" applyAlignment="1">
      <alignment/>
    </xf>
    <xf numFmtId="0" fontId="1" fillId="37" borderId="0" xfId="0" applyFont="1" applyFill="1" applyAlignment="1">
      <alignment/>
    </xf>
    <xf numFmtId="0" fontId="5" fillId="37" borderId="0" xfId="0" applyFont="1" applyFill="1" applyBorder="1" applyAlignment="1">
      <alignment horizontal="center"/>
    </xf>
    <xf numFmtId="0" fontId="16" fillId="33" borderId="0" xfId="0" applyFont="1" applyFill="1" applyAlignment="1">
      <alignment horizontal="left" indent="2"/>
    </xf>
    <xf numFmtId="0" fontId="16" fillId="33" borderId="0" xfId="0" applyFont="1" applyFill="1" applyAlignment="1">
      <alignment/>
    </xf>
    <xf numFmtId="0" fontId="16" fillId="33" borderId="0" xfId="0" applyFont="1" applyFill="1" applyAlignment="1">
      <alignment horizontal="left" indent="1"/>
    </xf>
    <xf numFmtId="0" fontId="1" fillId="38" borderId="0" xfId="0" applyFont="1" applyFill="1" applyAlignment="1">
      <alignment/>
    </xf>
    <xf numFmtId="0" fontId="7" fillId="33" borderId="0" xfId="0" applyFont="1" applyFill="1" applyAlignment="1">
      <alignment/>
    </xf>
    <xf numFmtId="0" fontId="11" fillId="33" borderId="0" xfId="0" applyFont="1" applyFill="1" applyAlignment="1">
      <alignment/>
    </xf>
    <xf numFmtId="0" fontId="17" fillId="33" borderId="15" xfId="0" applyFont="1" applyFill="1" applyBorder="1" applyAlignment="1">
      <alignment/>
    </xf>
    <xf numFmtId="0" fontId="17" fillId="33" borderId="0" xfId="0" applyFont="1" applyFill="1" applyBorder="1" applyAlignment="1">
      <alignment/>
    </xf>
    <xf numFmtId="0" fontId="1" fillId="33" borderId="0" xfId="0" applyFont="1" applyFill="1" applyAlignment="1">
      <alignment horizontal="left" wrapText="1"/>
    </xf>
    <xf numFmtId="0" fontId="11" fillId="33" borderId="0" xfId="0" applyFont="1" applyFill="1" applyAlignment="1">
      <alignment/>
    </xf>
    <xf numFmtId="0" fontId="1" fillId="33" borderId="0" xfId="0" applyFont="1" applyFill="1" applyAlignment="1">
      <alignment horizontal="left" wrapText="1" indent="2"/>
    </xf>
    <xf numFmtId="0" fontId="1" fillId="35" borderId="14" xfId="0" applyFont="1" applyFill="1" applyBorder="1" applyAlignment="1">
      <alignment horizontal="center" wrapText="1"/>
    </xf>
    <xf numFmtId="0" fontId="11" fillId="33" borderId="0" xfId="0" applyFont="1" applyFill="1" applyBorder="1" applyAlignment="1">
      <alignment/>
    </xf>
    <xf numFmtId="0" fontId="11" fillId="33" borderId="0" xfId="0" applyFont="1" applyFill="1" applyBorder="1" applyAlignment="1">
      <alignment/>
    </xf>
    <xf numFmtId="0" fontId="11" fillId="33" borderId="0" xfId="0" applyNumberFormat="1" applyFont="1" applyFill="1" applyAlignment="1">
      <alignment/>
    </xf>
    <xf numFmtId="2" fontId="1" fillId="35" borderId="14" xfId="0" applyNumberFormat="1" applyFont="1" applyFill="1" applyBorder="1" applyAlignment="1">
      <alignment horizontal="right" indent="1"/>
    </xf>
    <xf numFmtId="2" fontId="16" fillId="35" borderId="14" xfId="0" applyNumberFormat="1" applyFont="1" applyFill="1" applyBorder="1" applyAlignment="1">
      <alignment horizontal="center"/>
    </xf>
    <xf numFmtId="2" fontId="16" fillId="33" borderId="0" xfId="0" applyNumberFormat="1" applyFont="1" applyFill="1" applyAlignment="1">
      <alignment/>
    </xf>
    <xf numFmtId="0" fontId="16" fillId="33" borderId="0" xfId="0" applyNumberFormat="1" applyFont="1" applyFill="1" applyAlignment="1">
      <alignment horizontal="center"/>
    </xf>
    <xf numFmtId="2" fontId="16" fillId="33" borderId="0" xfId="0" applyNumberFormat="1" applyFont="1" applyFill="1" applyAlignment="1">
      <alignment horizontal="center"/>
    </xf>
    <xf numFmtId="2" fontId="20" fillId="33" borderId="0" xfId="0" applyNumberFormat="1" applyFont="1" applyFill="1" applyAlignment="1">
      <alignment horizontal="right"/>
    </xf>
    <xf numFmtId="0" fontId="11" fillId="33" borderId="0" xfId="0" applyNumberFormat="1" applyFont="1" applyFill="1" applyBorder="1" applyAlignment="1">
      <alignment/>
    </xf>
    <xf numFmtId="0" fontId="1" fillId="33" borderId="0" xfId="0" applyNumberFormat="1" applyFont="1" applyFill="1" applyBorder="1" applyAlignment="1">
      <alignment horizontal="left" wrapText="1"/>
    </xf>
    <xf numFmtId="0" fontId="1" fillId="33" borderId="0" xfId="0" applyNumberFormat="1" applyFont="1" applyFill="1" applyBorder="1" applyAlignment="1">
      <alignment horizontal="left"/>
    </xf>
    <xf numFmtId="0" fontId="1" fillId="33" borderId="0" xfId="0" applyFont="1" applyFill="1" applyBorder="1" applyAlignment="1">
      <alignment horizontal="left" indent="1"/>
    </xf>
    <xf numFmtId="0" fontId="2" fillId="33" borderId="0" xfId="0" applyNumberFormat="1" applyFont="1" applyFill="1" applyBorder="1" applyAlignment="1">
      <alignment horizontal="left"/>
    </xf>
    <xf numFmtId="0" fontId="1" fillId="33" borderId="0" xfId="0" applyFont="1" applyFill="1" applyAlignment="1">
      <alignment horizontal="left"/>
    </xf>
    <xf numFmtId="0" fontId="2" fillId="33" borderId="16" xfId="0" applyNumberFormat="1" applyFont="1" applyFill="1" applyBorder="1" applyAlignment="1">
      <alignment horizontal="left" wrapText="1"/>
    </xf>
    <xf numFmtId="0" fontId="1" fillId="33" borderId="16" xfId="0" applyNumberFormat="1" applyFont="1" applyFill="1" applyBorder="1" applyAlignment="1">
      <alignment horizontal="left" wrapText="1"/>
    </xf>
    <xf numFmtId="2" fontId="1" fillId="35" borderId="17" xfId="0" applyNumberFormat="1" applyFont="1" applyFill="1" applyBorder="1" applyAlignment="1">
      <alignment horizontal="right" indent="1"/>
    </xf>
    <xf numFmtId="2" fontId="1" fillId="35" borderId="18" xfId="0" applyNumberFormat="1" applyFont="1" applyFill="1" applyBorder="1" applyAlignment="1">
      <alignment horizontal="right" indent="1"/>
    </xf>
    <xf numFmtId="2" fontId="1" fillId="35" borderId="19" xfId="0" applyNumberFormat="1" applyFont="1" applyFill="1" applyBorder="1" applyAlignment="1">
      <alignment horizontal="right" indent="1"/>
    </xf>
    <xf numFmtId="2" fontId="1" fillId="33" borderId="10" xfId="0" applyNumberFormat="1" applyFont="1" applyFill="1" applyBorder="1" applyAlignment="1">
      <alignment horizontal="right" indent="1"/>
    </xf>
    <xf numFmtId="0" fontId="2" fillId="33" borderId="0" xfId="0" applyFont="1" applyFill="1" applyBorder="1" applyAlignment="1">
      <alignment horizontal="center"/>
    </xf>
    <xf numFmtId="0" fontId="0" fillId="33" borderId="0" xfId="0" applyFill="1" applyBorder="1" applyAlignment="1">
      <alignment/>
    </xf>
    <xf numFmtId="0" fontId="2" fillId="33" borderId="14" xfId="0" applyFont="1" applyFill="1" applyBorder="1" applyAlignment="1">
      <alignment horizontal="left" vertical="center"/>
    </xf>
    <xf numFmtId="0" fontId="22" fillId="33" borderId="0" xfId="0" applyFont="1" applyFill="1" applyAlignment="1">
      <alignment horizontal="right"/>
    </xf>
    <xf numFmtId="44" fontId="5" fillId="33" borderId="0" xfId="44" applyFont="1" applyFill="1" applyAlignment="1">
      <alignment/>
    </xf>
    <xf numFmtId="9" fontId="1" fillId="33" borderId="20" xfId="59" applyFont="1" applyFill="1" applyBorder="1" applyAlignment="1" quotePrefix="1">
      <alignment horizontal="center"/>
    </xf>
    <xf numFmtId="44" fontId="1" fillId="33" borderId="21" xfId="44" applyFont="1" applyFill="1" applyBorder="1" applyAlignment="1">
      <alignment/>
    </xf>
    <xf numFmtId="44" fontId="1" fillId="33" borderId="14" xfId="44" applyFont="1" applyFill="1" applyBorder="1" applyAlignment="1">
      <alignment/>
    </xf>
    <xf numFmtId="9" fontId="1" fillId="33" borderId="20" xfId="59" applyFont="1" applyFill="1" applyBorder="1" applyAlignment="1">
      <alignment horizontal="center"/>
    </xf>
    <xf numFmtId="44" fontId="1" fillId="33" borderId="0" xfId="0" applyNumberFormat="1" applyFont="1" applyFill="1" applyAlignment="1">
      <alignment/>
    </xf>
    <xf numFmtId="0" fontId="2" fillId="33" borderId="0" xfId="0" applyFont="1" applyFill="1" applyAlignment="1">
      <alignment horizontal="center" vertical="center" textRotation="90" wrapText="1"/>
    </xf>
    <xf numFmtId="44" fontId="13" fillId="33" borderId="0" xfId="44" applyFont="1" applyFill="1" applyAlignment="1">
      <alignment/>
    </xf>
    <xf numFmtId="0" fontId="2" fillId="33" borderId="0" xfId="0" applyFont="1" applyFill="1" applyBorder="1" applyAlignment="1">
      <alignment horizontal="right"/>
    </xf>
    <xf numFmtId="0" fontId="7" fillId="0" borderId="0" xfId="0" applyFont="1" applyFill="1" applyBorder="1" applyAlignment="1">
      <alignment horizontal="left"/>
    </xf>
    <xf numFmtId="0" fontId="2" fillId="33" borderId="16" xfId="0" applyNumberFormat="1" applyFont="1" applyFill="1" applyBorder="1" applyAlignment="1">
      <alignment horizontal="left"/>
    </xf>
    <xf numFmtId="0" fontId="6" fillId="0" borderId="0" xfId="0" applyFont="1" applyFill="1" applyBorder="1" applyAlignment="1">
      <alignment horizontal="left"/>
    </xf>
    <xf numFmtId="0" fontId="7" fillId="33" borderId="0" xfId="0" applyFont="1" applyFill="1" applyBorder="1" applyAlignment="1">
      <alignment horizontal="left"/>
    </xf>
    <xf numFmtId="0" fontId="13" fillId="33" borderId="0" xfId="0" applyFont="1" applyFill="1" applyAlignment="1">
      <alignment horizontal="right"/>
    </xf>
    <xf numFmtId="2" fontId="13" fillId="33" borderId="0" xfId="0" applyNumberFormat="1" applyFont="1" applyFill="1" applyAlignment="1">
      <alignment/>
    </xf>
    <xf numFmtId="0" fontId="13" fillId="33" borderId="0" xfId="0" applyFont="1" applyFill="1" applyAlignment="1">
      <alignment/>
    </xf>
    <xf numFmtId="0" fontId="25" fillId="33" borderId="16" xfId="53" applyNumberFormat="1" applyFont="1" applyFill="1" applyBorder="1" applyAlignment="1" applyProtection="1">
      <alignment horizontal="center" wrapText="1"/>
      <protection/>
    </xf>
    <xf numFmtId="0" fontId="26" fillId="33" borderId="0" xfId="53" applyFont="1" applyFill="1" applyAlignment="1" applyProtection="1">
      <alignment/>
      <protection/>
    </xf>
    <xf numFmtId="0" fontId="26" fillId="33" borderId="0" xfId="53" applyFont="1" applyFill="1" applyAlignment="1" applyProtection="1">
      <alignment horizontal="left"/>
      <protection/>
    </xf>
    <xf numFmtId="0" fontId="1" fillId="33" borderId="22" xfId="0" applyFont="1" applyFill="1" applyBorder="1" applyAlignment="1">
      <alignment/>
    </xf>
    <xf numFmtId="0" fontId="1" fillId="33" borderId="22" xfId="0" applyFont="1" applyFill="1" applyBorder="1" applyAlignment="1">
      <alignment horizontal="center"/>
    </xf>
    <xf numFmtId="0" fontId="0" fillId="33" borderId="0" xfId="0" applyFill="1" applyAlignment="1">
      <alignment/>
    </xf>
    <xf numFmtId="0" fontId="18" fillId="33" borderId="23" xfId="0" applyFont="1" applyFill="1" applyBorder="1" applyAlignment="1">
      <alignment horizontal="left"/>
    </xf>
    <xf numFmtId="2" fontId="1" fillId="33" borderId="0" xfId="0" applyNumberFormat="1" applyFont="1" applyFill="1" applyAlignment="1">
      <alignment horizontal="right" indent="1"/>
    </xf>
    <xf numFmtId="2" fontId="2" fillId="33" borderId="0" xfId="0" applyNumberFormat="1" applyFont="1" applyFill="1" applyAlignment="1">
      <alignment horizontal="right" indent="1"/>
    </xf>
    <xf numFmtId="0" fontId="14" fillId="33" borderId="0" xfId="0" applyFont="1" applyFill="1" applyBorder="1" applyAlignment="1">
      <alignment/>
    </xf>
    <xf numFmtId="0" fontId="9" fillId="33" borderId="0" xfId="0" applyFont="1" applyFill="1" applyAlignment="1">
      <alignment/>
    </xf>
    <xf numFmtId="0" fontId="15" fillId="33" borderId="0" xfId="0" applyFont="1" applyFill="1" applyBorder="1" applyAlignment="1">
      <alignment/>
    </xf>
    <xf numFmtId="0" fontId="10" fillId="33" borderId="0" xfId="0" applyFont="1" applyFill="1" applyBorder="1" applyAlignment="1">
      <alignment/>
    </xf>
    <xf numFmtId="0" fontId="12" fillId="35" borderId="24" xfId="0" applyFont="1" applyFill="1" applyBorder="1" applyAlignment="1">
      <alignment horizontal="center" wrapText="1"/>
    </xf>
    <xf numFmtId="0" fontId="18" fillId="33" borderId="0" xfId="0" applyFont="1" applyFill="1" applyBorder="1" applyAlignment="1">
      <alignment horizontal="left"/>
    </xf>
    <xf numFmtId="0" fontId="27" fillId="33" borderId="0" xfId="0" applyFont="1" applyFill="1" applyBorder="1" applyAlignment="1">
      <alignment horizontal="center" wrapText="1"/>
    </xf>
    <xf numFmtId="0" fontId="0" fillId="38" borderId="0" xfId="0" applyFill="1" applyAlignment="1">
      <alignment/>
    </xf>
    <xf numFmtId="0" fontId="10" fillId="38" borderId="0" xfId="0" applyFont="1" applyFill="1" applyBorder="1" applyAlignment="1">
      <alignment/>
    </xf>
    <xf numFmtId="0" fontId="10" fillId="33" borderId="14" xfId="0" applyFont="1" applyFill="1" applyBorder="1" applyAlignment="1">
      <alignment/>
    </xf>
    <xf numFmtId="0" fontId="28" fillId="33" borderId="0" xfId="0" applyFont="1" applyFill="1" applyAlignment="1">
      <alignment horizontal="left"/>
    </xf>
    <xf numFmtId="0" fontId="27" fillId="33" borderId="0" xfId="0" applyFont="1" applyFill="1" applyBorder="1" applyAlignment="1">
      <alignment horizontal="center" vertical="top" wrapText="1"/>
    </xf>
    <xf numFmtId="0" fontId="1" fillId="33" borderId="0" xfId="0" applyNumberFormat="1" applyFont="1" applyFill="1" applyAlignment="1">
      <alignment horizontal="left" wrapText="1"/>
    </xf>
    <xf numFmtId="0" fontId="1" fillId="33" borderId="0" xfId="0" applyFont="1" applyFill="1" applyAlignment="1">
      <alignment horizontal="left" wrapText="1"/>
    </xf>
    <xf numFmtId="0" fontId="1" fillId="33" borderId="0" xfId="0" applyNumberFormat="1" applyFont="1" applyFill="1" applyAlignment="1">
      <alignment horizontal="left" wrapText="1"/>
    </xf>
    <xf numFmtId="0" fontId="1" fillId="33" borderId="0" xfId="0" applyFont="1" applyFill="1" applyAlignment="1">
      <alignment horizontal="left" wrapText="1" indent="2"/>
    </xf>
    <xf numFmtId="0" fontId="7" fillId="33" borderId="0" xfId="0" applyFont="1" applyFill="1" applyBorder="1" applyAlignment="1">
      <alignment horizontal="left" vertical="top" wrapText="1"/>
    </xf>
    <xf numFmtId="0" fontId="7" fillId="33" borderId="11" xfId="0" applyFont="1" applyFill="1" applyBorder="1" applyAlignment="1">
      <alignment horizontal="left" vertical="top" wrapText="1"/>
    </xf>
    <xf numFmtId="0" fontId="2" fillId="34" borderId="25" xfId="0" applyFont="1" applyFill="1" applyBorder="1" applyAlignment="1">
      <alignment horizontal="center" wrapText="1"/>
    </xf>
    <xf numFmtId="0" fontId="2" fillId="34" borderId="26" xfId="0" applyFont="1" applyFill="1" applyBorder="1" applyAlignment="1">
      <alignment wrapText="1"/>
    </xf>
    <xf numFmtId="0" fontId="2" fillId="34" borderId="25" xfId="0" applyFont="1" applyFill="1" applyBorder="1" applyAlignment="1">
      <alignment horizontal="center"/>
    </xf>
    <xf numFmtId="0" fontId="2" fillId="34" borderId="26" xfId="0" applyFont="1" applyFill="1" applyBorder="1" applyAlignment="1">
      <alignment/>
    </xf>
    <xf numFmtId="0" fontId="7" fillId="33" borderId="0" xfId="0" applyFont="1" applyFill="1" applyBorder="1" applyAlignment="1">
      <alignment horizontal="center" vertical="top"/>
    </xf>
    <xf numFmtId="0" fontId="6" fillId="33" borderId="13" xfId="0" applyNumberFormat="1" applyFont="1" applyFill="1" applyBorder="1" applyAlignment="1">
      <alignment horizontal="left" wrapText="1"/>
    </xf>
    <xf numFmtId="0" fontId="1" fillId="33" borderId="0" xfId="0" applyFont="1" applyFill="1" applyAlignment="1">
      <alignment horizontal="left"/>
    </xf>
    <xf numFmtId="0" fontId="21" fillId="33" borderId="0" xfId="0" applyFont="1" applyFill="1" applyAlignment="1">
      <alignment horizontal="left" vertical="center" textRotation="90" wrapText="1"/>
    </xf>
    <xf numFmtId="0" fontId="21" fillId="33" borderId="0" xfId="0" applyFont="1" applyFill="1" applyAlignment="1">
      <alignment horizontal="center" vertical="center" textRotation="90" wrapText="1"/>
    </xf>
    <xf numFmtId="0" fontId="0" fillId="33" borderId="0" xfId="0" applyFont="1" applyFill="1" applyAlignment="1">
      <alignment wrapText="1"/>
    </xf>
    <xf numFmtId="0" fontId="2" fillId="35" borderId="14" xfId="0" applyFont="1" applyFill="1" applyBorder="1" applyAlignment="1">
      <alignment horizontal="center"/>
    </xf>
    <xf numFmtId="0" fontId="0" fillId="35" borderId="14" xfId="0" applyFill="1" applyBorder="1" applyAlignment="1">
      <alignment/>
    </xf>
    <xf numFmtId="0" fontId="2" fillId="35" borderId="14"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b/>
        <i val="0"/>
      </font>
      <fill>
        <patternFill>
          <bgColor rgb="FFD7D7D7"/>
        </patternFill>
      </fill>
    </dxf>
    <dxf>
      <font>
        <b val="0"/>
        <i val="0"/>
      </font>
      <fill>
        <patternFill patternType="none">
          <bgColor indexed="65"/>
        </patternFill>
      </fill>
    </dxf>
    <dxf>
      <font>
        <b/>
        <i val="0"/>
        <color indexed="10"/>
      </font>
    </dxf>
    <dxf>
      <font>
        <b/>
        <i val="0"/>
        <color indexed="53"/>
      </font>
    </dxf>
    <dxf>
      <font>
        <b/>
        <i/>
        <color indexed="10"/>
      </font>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26"/>
          <c:w val="0.9365"/>
          <c:h val="0.74825"/>
        </c:manualLayout>
      </c:layout>
      <c:scatterChart>
        <c:scatterStyle val="lineMarker"/>
        <c:varyColors val="0"/>
        <c:ser>
          <c:idx val="0"/>
          <c:order val="0"/>
          <c:tx>
            <c:strRef>
              <c:f>SensitivityAnalysis!$D$17</c:f>
              <c:strCache>
                <c:ptCount val="1"/>
                <c:pt idx="0">
                  <c:v>Canola</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SensitivityAnalysis!$C$19:$C$21</c:f>
              <c:numCache/>
            </c:numRef>
          </c:xVal>
          <c:yVal>
            <c:numRef>
              <c:f>SensitivityAnalysis!$D$19:$D$21</c:f>
              <c:numCache/>
            </c:numRef>
          </c:yVal>
          <c:smooth val="0"/>
        </c:ser>
        <c:ser>
          <c:idx val="1"/>
          <c:order val="1"/>
          <c:tx>
            <c:strRef>
              <c:f>SensitivityAnalysis!$E$17</c:f>
              <c:strCache>
                <c:ptCount val="1"/>
                <c:pt idx="0">
                  <c:v>Flax</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xVal>
            <c:numRef>
              <c:f>SensitivityAnalysis!$C$19:$C$21</c:f>
              <c:numCache/>
            </c:numRef>
          </c:xVal>
          <c:yVal>
            <c:numRef>
              <c:f>SensitivityAnalysis!$E$19:$E$21</c:f>
              <c:numCache/>
            </c:numRef>
          </c:yVal>
          <c:smooth val="0"/>
        </c:ser>
        <c:ser>
          <c:idx val="2"/>
          <c:order val="2"/>
          <c:tx>
            <c:strRef>
              <c:f>SensitivityAnalysis!$F$17</c:f>
              <c:strCache>
                <c:ptCount val="1"/>
                <c:pt idx="0">
                  <c:v>Camelina</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6600"/>
              </a:solidFill>
              <a:ln>
                <a:solidFill>
                  <a:srgbClr val="FF6600"/>
                </a:solidFill>
              </a:ln>
            </c:spPr>
          </c:marker>
          <c:xVal>
            <c:numRef>
              <c:f>SensitivityAnalysis!$C$19:$C$21</c:f>
              <c:numCache/>
            </c:numRef>
          </c:xVal>
          <c:yVal>
            <c:numRef>
              <c:f>SensitivityAnalysis!$F$19:$F$21</c:f>
              <c:numCache/>
            </c:numRef>
          </c:yVal>
          <c:smooth val="0"/>
        </c:ser>
        <c:ser>
          <c:idx val="3"/>
          <c:order val="3"/>
          <c:tx>
            <c:strRef>
              <c:f>SensitivityAnalysis!$G$17</c:f>
              <c:strCache>
                <c:ptCount val="1"/>
                <c:pt idx="0">
                  <c:v>Winter Wheat 
(Reg. Till)</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xVal>
            <c:numRef>
              <c:f>SensitivityAnalysis!$C$19:$C$21</c:f>
              <c:numCache/>
            </c:numRef>
          </c:xVal>
          <c:yVal>
            <c:numRef>
              <c:f>SensitivityAnalysis!$G$19:$G$21</c:f>
              <c:numCache/>
            </c:numRef>
          </c:yVal>
          <c:smooth val="0"/>
        </c:ser>
        <c:axId val="19216201"/>
        <c:axId val="38728082"/>
      </c:scatterChart>
      <c:valAx>
        <c:axId val="19216201"/>
        <c:scaling>
          <c:orientation val="minMax"/>
          <c:max val="1"/>
          <c:min val="-0.25"/>
        </c:scaling>
        <c:axPos val="b"/>
        <c:title>
          <c:tx>
            <c:strRef>
              <c:f>SensitivityAnalysis!$B$14</c:f>
            </c:strRef>
          </c:tx>
          <c:layout>
            <c:manualLayout>
              <c:xMode val="factor"/>
              <c:yMode val="factor"/>
              <c:x val="0.00725"/>
              <c:y val="0.0005"/>
            </c:manualLayout>
          </c:layout>
          <c:overlay val="0"/>
          <c:spPr>
            <a:noFill/>
            <a:ln>
              <a:noFill/>
            </a:ln>
          </c:spPr>
          <c:txPr>
            <a:bodyPr vert="horz" rot="0"/>
            <a:lstStyle/>
            <a:p>
              <a:pPr>
                <a:defRPr lang="en-US" cap="none" sz="975" b="1" i="0" u="none" baseline="0">
                  <a:solidFill>
                    <a:srgbClr val="000000"/>
                  </a:solidFill>
                </a:defRPr>
              </a:pPr>
            </a:p>
          </c:txPr>
        </c:title>
        <c:delete val="0"/>
        <c:numFmt formatCode="General" sourceLinked="1"/>
        <c:majorTickMark val="out"/>
        <c:minorTickMark val="none"/>
        <c:tickLblPos val="nextTo"/>
        <c:spPr>
          <a:ln w="25400">
            <a:solidFill>
              <a:srgbClr val="000000"/>
            </a:solidFill>
          </a:ln>
        </c:spPr>
        <c:crossAx val="38728082"/>
        <c:crosses val="autoZero"/>
        <c:crossBetween val="midCat"/>
        <c:dispUnits/>
      </c:valAx>
      <c:valAx>
        <c:axId val="38728082"/>
        <c:scaling>
          <c:orientation val="minMax"/>
        </c:scaling>
        <c:axPos val="l"/>
        <c:title>
          <c:tx>
            <c:rich>
              <a:bodyPr vert="horz" rot="-5400000" anchor="ctr"/>
              <a:lstStyle/>
              <a:p>
                <a:pPr algn="ctr">
                  <a:defRPr/>
                </a:pPr>
                <a:r>
                  <a:rPr lang="en-US" cap="none" sz="975" b="0" i="0" u="none" baseline="0">
                    <a:solidFill>
                      <a:srgbClr val="000000"/>
                    </a:solidFill>
                  </a:rPr>
                  <a:t>Net Revenue ($/acre)</a:t>
                </a:r>
              </a:p>
            </c:rich>
          </c:tx>
          <c:layout>
            <c:manualLayout>
              <c:xMode val="factor"/>
              <c:yMode val="factor"/>
              <c:x val="-0.00075"/>
              <c:y val="0.000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25400">
            <a:solidFill>
              <a:srgbClr val="000000"/>
            </a:solidFill>
          </a:ln>
        </c:spPr>
        <c:crossAx val="19216201"/>
        <c:crosses val="autoZero"/>
        <c:crossBetween val="midCat"/>
        <c:dispUnits/>
      </c:valAx>
      <c:spPr>
        <a:noFill/>
        <a:ln w="12700">
          <a:solidFill>
            <a:srgbClr val="808080"/>
          </a:solidFill>
        </a:ln>
      </c:spPr>
    </c:plotArea>
    <c:legend>
      <c:legendPos val="b"/>
      <c:layout>
        <c:manualLayout>
          <c:xMode val="edge"/>
          <c:yMode val="edge"/>
          <c:x val="0.24875"/>
          <c:y val="0.88"/>
          <c:w val="0.53975"/>
          <c:h val="0.112"/>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26"/>
          <c:w val="0.9365"/>
          <c:h val="0.7485"/>
        </c:manualLayout>
      </c:layout>
      <c:scatterChart>
        <c:scatterStyle val="lineMarker"/>
        <c:varyColors val="0"/>
        <c:ser>
          <c:idx val="0"/>
          <c:order val="0"/>
          <c:tx>
            <c:strRef>
              <c:f>SensitivityAnalysis!$D$17</c:f>
              <c:strCache>
                <c:ptCount val="1"/>
                <c:pt idx="0">
                  <c:v>Canola</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SensitivityAnalysis!$C$48:$C$50</c:f>
              <c:numCache/>
            </c:numRef>
          </c:xVal>
          <c:yVal>
            <c:numRef>
              <c:f>SensitivityAnalysis!$D$48:$D$50</c:f>
              <c:numCache/>
            </c:numRef>
          </c:yVal>
          <c:smooth val="0"/>
        </c:ser>
        <c:ser>
          <c:idx val="1"/>
          <c:order val="1"/>
          <c:tx>
            <c:strRef>
              <c:f>SensitivityAnalysis!$E$17</c:f>
              <c:strCache>
                <c:ptCount val="1"/>
                <c:pt idx="0">
                  <c:v>Flax</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xVal>
            <c:numRef>
              <c:f>SensitivityAnalysis!$C$48:$C$50</c:f>
              <c:numCache/>
            </c:numRef>
          </c:xVal>
          <c:yVal>
            <c:numRef>
              <c:f>SensitivityAnalysis!$E$48:$E$50</c:f>
              <c:numCache/>
            </c:numRef>
          </c:yVal>
          <c:smooth val="0"/>
        </c:ser>
        <c:ser>
          <c:idx val="2"/>
          <c:order val="2"/>
          <c:tx>
            <c:strRef>
              <c:f>SensitivityAnalysis!$F$17</c:f>
              <c:strCache>
                <c:ptCount val="1"/>
                <c:pt idx="0">
                  <c:v>Camelina</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6600"/>
              </a:solidFill>
              <a:ln>
                <a:solidFill>
                  <a:srgbClr val="FF6600"/>
                </a:solidFill>
              </a:ln>
            </c:spPr>
          </c:marker>
          <c:xVal>
            <c:numRef>
              <c:f>SensitivityAnalysis!$C$48:$C$50</c:f>
              <c:numCache/>
            </c:numRef>
          </c:xVal>
          <c:yVal>
            <c:numRef>
              <c:f>SensitivityAnalysis!$F$48:$F$50</c:f>
              <c:numCache/>
            </c:numRef>
          </c:yVal>
          <c:smooth val="0"/>
        </c:ser>
        <c:ser>
          <c:idx val="3"/>
          <c:order val="3"/>
          <c:tx>
            <c:strRef>
              <c:f>SensitivityAnalysis!$G$17</c:f>
              <c:strCache>
                <c:ptCount val="1"/>
                <c:pt idx="0">
                  <c:v>Winter Wheat 
(Reg. Till)</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xVal>
            <c:numRef>
              <c:f>SensitivityAnalysis!$C$48:$C$50</c:f>
              <c:numCache/>
            </c:numRef>
          </c:xVal>
          <c:yVal>
            <c:numRef>
              <c:f>SensitivityAnalysis!$G$48:$G$50</c:f>
              <c:numCache/>
            </c:numRef>
          </c:yVal>
          <c:smooth val="0"/>
        </c:ser>
        <c:axId val="13008419"/>
        <c:axId val="49966908"/>
      </c:scatterChart>
      <c:valAx>
        <c:axId val="13008419"/>
        <c:scaling>
          <c:orientation val="minMax"/>
          <c:max val="1"/>
          <c:min val="-0.25"/>
        </c:scaling>
        <c:axPos val="b"/>
        <c:title>
          <c:tx>
            <c:strRef>
              <c:f>SensitivityAnalysis!$B$43</c:f>
            </c:strRef>
          </c:tx>
          <c:layout>
            <c:manualLayout>
              <c:xMode val="factor"/>
              <c:yMode val="factor"/>
              <c:x val="0.00725"/>
              <c:y val="0.00025"/>
            </c:manualLayout>
          </c:layout>
          <c:overlay val="0"/>
          <c:spPr>
            <a:noFill/>
            <a:ln>
              <a:noFill/>
            </a:ln>
          </c:spPr>
          <c:txPr>
            <a:bodyPr vert="horz" rot="0"/>
            <a:lstStyle/>
            <a:p>
              <a:pPr>
                <a:defRPr lang="en-US" cap="none" sz="975" b="1" i="0" u="none" baseline="0">
                  <a:solidFill>
                    <a:srgbClr val="000000"/>
                  </a:solidFill>
                </a:defRPr>
              </a:pPr>
            </a:p>
          </c:txPr>
        </c:title>
        <c:delete val="0"/>
        <c:numFmt formatCode="General" sourceLinked="1"/>
        <c:majorTickMark val="out"/>
        <c:minorTickMark val="none"/>
        <c:tickLblPos val="nextTo"/>
        <c:spPr>
          <a:ln w="25400">
            <a:solidFill>
              <a:srgbClr val="000000"/>
            </a:solidFill>
          </a:ln>
        </c:spPr>
        <c:crossAx val="49966908"/>
        <c:crosses val="autoZero"/>
        <c:crossBetween val="midCat"/>
        <c:dispUnits/>
      </c:valAx>
      <c:valAx>
        <c:axId val="49966908"/>
        <c:scaling>
          <c:orientation val="minMax"/>
        </c:scaling>
        <c:axPos val="l"/>
        <c:title>
          <c:tx>
            <c:rich>
              <a:bodyPr vert="horz" rot="-5400000" anchor="ctr"/>
              <a:lstStyle/>
              <a:p>
                <a:pPr algn="ctr">
                  <a:defRPr/>
                </a:pPr>
                <a:r>
                  <a:rPr lang="en-US" cap="none" sz="975" b="0" i="0" u="none" baseline="0">
                    <a:solidFill>
                      <a:srgbClr val="000000"/>
                    </a:solidFill>
                  </a:rPr>
                  <a:t>Net Revenue ($/acre)</a:t>
                </a:r>
              </a:p>
            </c:rich>
          </c:tx>
          <c:layout>
            <c:manualLayout>
              <c:xMode val="factor"/>
              <c:yMode val="factor"/>
              <c:x val="-0.00075"/>
              <c:y val="0.000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25400">
            <a:solidFill>
              <a:srgbClr val="000000"/>
            </a:solidFill>
          </a:ln>
        </c:spPr>
        <c:crossAx val="13008419"/>
        <c:crosses val="autoZero"/>
        <c:crossBetween val="midCat"/>
        <c:dispUnits/>
      </c:valAx>
      <c:spPr>
        <a:noFill/>
        <a:ln w="12700">
          <a:solidFill>
            <a:srgbClr val="808080"/>
          </a:solidFill>
        </a:ln>
      </c:spPr>
    </c:plotArea>
    <c:legend>
      <c:legendPos val="b"/>
      <c:layout>
        <c:manualLayout>
          <c:xMode val="edge"/>
          <c:yMode val="edge"/>
          <c:x val="0.2495"/>
          <c:y val="0.8805"/>
          <c:w val="0.53925"/>
          <c:h val="0.111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25"/>
          <c:w val="0.93675"/>
          <c:h val="0.75875"/>
        </c:manualLayout>
      </c:layout>
      <c:scatterChart>
        <c:scatterStyle val="lineMarker"/>
        <c:varyColors val="0"/>
        <c:ser>
          <c:idx val="0"/>
          <c:order val="0"/>
          <c:tx>
            <c:strRef>
              <c:f>SensitivityAnalysis!$D$17</c:f>
              <c:strCache>
                <c:ptCount val="1"/>
                <c:pt idx="0">
                  <c:v>Canola</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SensitivityAnalysis!$C$87:$C$89</c:f>
              <c:numCache/>
            </c:numRef>
          </c:xVal>
          <c:yVal>
            <c:numRef>
              <c:f>SensitivityAnalysis!$D$87:$D$89</c:f>
              <c:numCache/>
            </c:numRef>
          </c:yVal>
          <c:smooth val="0"/>
        </c:ser>
        <c:ser>
          <c:idx val="1"/>
          <c:order val="1"/>
          <c:tx>
            <c:strRef>
              <c:f>SensitivityAnalysis!$E$17</c:f>
              <c:strCache>
                <c:ptCount val="1"/>
                <c:pt idx="0">
                  <c:v>Flax</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xVal>
            <c:numRef>
              <c:f>SensitivityAnalysis!$C$87:$C$89</c:f>
              <c:numCache/>
            </c:numRef>
          </c:xVal>
          <c:yVal>
            <c:numRef>
              <c:f>SensitivityAnalysis!$E$87:$E$89</c:f>
              <c:numCache/>
            </c:numRef>
          </c:yVal>
          <c:smooth val="0"/>
        </c:ser>
        <c:ser>
          <c:idx val="2"/>
          <c:order val="2"/>
          <c:tx>
            <c:strRef>
              <c:f>SensitivityAnalysis!$F$17</c:f>
              <c:strCache>
                <c:ptCount val="1"/>
                <c:pt idx="0">
                  <c:v>Camelina</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6600"/>
              </a:solidFill>
              <a:ln>
                <a:solidFill>
                  <a:srgbClr val="FF6600"/>
                </a:solidFill>
              </a:ln>
            </c:spPr>
          </c:marker>
          <c:xVal>
            <c:numRef>
              <c:f>SensitivityAnalysis!$C$87:$C$89</c:f>
              <c:numCache/>
            </c:numRef>
          </c:xVal>
          <c:yVal>
            <c:numRef>
              <c:f>SensitivityAnalysis!$F$87:$F$89</c:f>
              <c:numCache/>
            </c:numRef>
          </c:yVal>
          <c:smooth val="0"/>
        </c:ser>
        <c:ser>
          <c:idx val="3"/>
          <c:order val="3"/>
          <c:tx>
            <c:strRef>
              <c:f>SensitivityAnalysis!$G$17</c:f>
              <c:strCache>
                <c:ptCount val="1"/>
                <c:pt idx="0">
                  <c:v>Winter Wheat 
(Reg. Till)</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xVal>
            <c:numRef>
              <c:f>SensitivityAnalysis!$C$87:$C$89</c:f>
              <c:numCache/>
            </c:numRef>
          </c:xVal>
          <c:yVal>
            <c:numRef>
              <c:f>SensitivityAnalysis!$G$87:$G$89</c:f>
              <c:numCache/>
            </c:numRef>
          </c:yVal>
          <c:smooth val="0"/>
        </c:ser>
        <c:axId val="47048989"/>
        <c:axId val="20787718"/>
      </c:scatterChart>
      <c:valAx>
        <c:axId val="47048989"/>
        <c:scaling>
          <c:orientation val="minMax"/>
          <c:max val="1"/>
          <c:min val="-0.25"/>
        </c:scaling>
        <c:axPos val="b"/>
        <c:title>
          <c:tx>
            <c:strRef>
              <c:f>SensitivityAnalysis!$B$72</c:f>
            </c:strRef>
          </c:tx>
          <c:layout>
            <c:manualLayout>
              <c:xMode val="factor"/>
              <c:yMode val="factor"/>
              <c:x val="0.0075"/>
              <c:y val="0.00025"/>
            </c:manualLayout>
          </c:layout>
          <c:overlay val="0"/>
          <c:spPr>
            <a:noFill/>
            <a:ln>
              <a:noFill/>
            </a:ln>
          </c:spPr>
          <c:txPr>
            <a:bodyPr vert="horz" rot="0"/>
            <a:lstStyle/>
            <a:p>
              <a:pPr>
                <a:defRPr lang="en-US" cap="none" sz="1000" b="1" i="0" u="none" baseline="0">
                  <a:solidFill>
                    <a:srgbClr val="000000"/>
                  </a:solidFill>
                </a:defRPr>
              </a:pPr>
            </a:p>
          </c:txPr>
        </c:title>
        <c:delete val="0"/>
        <c:numFmt formatCode="General" sourceLinked="1"/>
        <c:majorTickMark val="out"/>
        <c:minorTickMark val="none"/>
        <c:tickLblPos val="nextTo"/>
        <c:spPr>
          <a:ln w="25400">
            <a:solidFill>
              <a:srgbClr val="000000"/>
            </a:solidFill>
          </a:ln>
        </c:spPr>
        <c:crossAx val="20787718"/>
        <c:crosses val="autoZero"/>
        <c:crossBetween val="midCat"/>
        <c:dispUnits/>
      </c:valAx>
      <c:valAx>
        <c:axId val="20787718"/>
        <c:scaling>
          <c:orientation val="minMax"/>
        </c:scaling>
        <c:axPos val="l"/>
        <c:title>
          <c:tx>
            <c:rich>
              <a:bodyPr vert="horz" rot="-5400000" anchor="ctr"/>
              <a:lstStyle/>
              <a:p>
                <a:pPr algn="ctr">
                  <a:defRPr/>
                </a:pPr>
                <a:r>
                  <a:rPr lang="en-US" cap="none" sz="1000" b="0" i="0" u="none" baseline="0">
                    <a:solidFill>
                      <a:srgbClr val="000000"/>
                    </a:solidFill>
                  </a:rPr>
                  <a:t>Net Revenue ($/acre)</a:t>
                </a:r>
              </a:p>
            </c:rich>
          </c:tx>
          <c:layout>
            <c:manualLayout>
              <c:xMode val="factor"/>
              <c:yMode val="factor"/>
              <c:x val="-0.00025"/>
              <c:y val="-0.001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25400">
            <a:solidFill>
              <a:srgbClr val="000000"/>
            </a:solidFill>
          </a:ln>
        </c:spPr>
        <c:crossAx val="47048989"/>
        <c:crosses val="autoZero"/>
        <c:crossBetween val="midCat"/>
        <c:dispUnits/>
      </c:valAx>
      <c:spPr>
        <a:noFill/>
        <a:ln w="12700">
          <a:solidFill>
            <a:srgbClr val="808080"/>
          </a:solidFill>
        </a:ln>
      </c:spPr>
    </c:plotArea>
    <c:legend>
      <c:legendPos val="b"/>
      <c:layout>
        <c:manualLayout>
          <c:xMode val="edge"/>
          <c:yMode val="edge"/>
          <c:x val="0.25"/>
          <c:y val="0.885"/>
          <c:w val="0.53825"/>
          <c:h val="0.107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
          <c:y val="0.02475"/>
          <c:w val="0.93675"/>
          <c:h val="0.75925"/>
        </c:manualLayout>
      </c:layout>
      <c:scatterChart>
        <c:scatterStyle val="lineMarker"/>
        <c:varyColors val="0"/>
        <c:ser>
          <c:idx val="0"/>
          <c:order val="0"/>
          <c:tx>
            <c:strRef>
              <c:f>SensitivityAnalysis!$D$17</c:f>
              <c:strCache>
                <c:ptCount val="1"/>
                <c:pt idx="0">
                  <c:v>Canola</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SensitivityAnalysis!$C$121:$C$123</c:f>
              <c:numCache/>
            </c:numRef>
          </c:xVal>
          <c:yVal>
            <c:numRef>
              <c:f>SensitivityAnalysis!$D$121:$D$123</c:f>
              <c:numCache/>
            </c:numRef>
          </c:yVal>
          <c:smooth val="0"/>
        </c:ser>
        <c:ser>
          <c:idx val="1"/>
          <c:order val="1"/>
          <c:tx>
            <c:strRef>
              <c:f>SensitivityAnalysis!$E$17</c:f>
              <c:strCache>
                <c:ptCount val="1"/>
                <c:pt idx="0">
                  <c:v>Flax</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xVal>
            <c:numRef>
              <c:f>SensitivityAnalysis!$C$121:$C$123</c:f>
              <c:numCache/>
            </c:numRef>
          </c:xVal>
          <c:yVal>
            <c:numRef>
              <c:f>SensitivityAnalysis!$E$121:$E$123</c:f>
              <c:numCache/>
            </c:numRef>
          </c:yVal>
          <c:smooth val="0"/>
        </c:ser>
        <c:ser>
          <c:idx val="2"/>
          <c:order val="2"/>
          <c:tx>
            <c:strRef>
              <c:f>SensitivityAnalysis!$F$17</c:f>
              <c:strCache>
                <c:ptCount val="1"/>
                <c:pt idx="0">
                  <c:v>Camelina</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6600"/>
              </a:solidFill>
              <a:ln>
                <a:solidFill>
                  <a:srgbClr val="FF6600"/>
                </a:solidFill>
              </a:ln>
            </c:spPr>
          </c:marker>
          <c:xVal>
            <c:numRef>
              <c:f>SensitivityAnalysis!$C$121:$C$123</c:f>
              <c:numCache/>
            </c:numRef>
          </c:xVal>
          <c:yVal>
            <c:numRef>
              <c:f>SensitivityAnalysis!$F$121:$F$123</c:f>
              <c:numCache/>
            </c:numRef>
          </c:yVal>
          <c:smooth val="0"/>
        </c:ser>
        <c:ser>
          <c:idx val="3"/>
          <c:order val="3"/>
          <c:tx>
            <c:strRef>
              <c:f>SensitivityAnalysis!$G$17</c:f>
              <c:strCache>
                <c:ptCount val="1"/>
                <c:pt idx="0">
                  <c:v>Winter Wheat 
(Reg. Till)</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xVal>
            <c:numRef>
              <c:f>SensitivityAnalysis!$C$121:$C$123</c:f>
              <c:numCache/>
            </c:numRef>
          </c:xVal>
          <c:yVal>
            <c:numRef>
              <c:f>SensitivityAnalysis!$G$121:$G$123</c:f>
              <c:numCache/>
            </c:numRef>
          </c:yVal>
          <c:smooth val="0"/>
        </c:ser>
        <c:axId val="52871735"/>
        <c:axId val="6083568"/>
      </c:scatterChart>
      <c:valAx>
        <c:axId val="52871735"/>
        <c:scaling>
          <c:orientation val="minMax"/>
          <c:max val="0.4"/>
          <c:min val="-0.4"/>
        </c:scaling>
        <c:axPos val="b"/>
        <c:title>
          <c:tx>
            <c:strRef>
              <c:f>SensitivityAnalysis!$C$120</c:f>
            </c:strRef>
          </c:tx>
          <c:layout>
            <c:manualLayout>
              <c:xMode val="factor"/>
              <c:yMode val="factor"/>
              <c:x val="0.0075"/>
              <c:y val="0.00075"/>
            </c:manualLayout>
          </c:layout>
          <c:overlay val="0"/>
          <c:spPr>
            <a:noFill/>
            <a:ln>
              <a:noFill/>
            </a:ln>
          </c:spPr>
          <c:txPr>
            <a:bodyPr vert="horz" rot="0"/>
            <a:lstStyle/>
            <a:p>
              <a:pPr>
                <a:defRPr lang="en-US" cap="none" sz="1000" b="1" i="0" u="none" baseline="0">
                  <a:solidFill>
                    <a:srgbClr val="000000"/>
                  </a:solidFill>
                </a:defRPr>
              </a:pPr>
            </a:p>
          </c:txPr>
        </c:title>
        <c:delete val="0"/>
        <c:numFmt formatCode="General" sourceLinked="1"/>
        <c:majorTickMark val="out"/>
        <c:minorTickMark val="none"/>
        <c:tickLblPos val="nextTo"/>
        <c:spPr>
          <a:ln w="25400">
            <a:solidFill>
              <a:srgbClr val="000000"/>
            </a:solidFill>
          </a:ln>
        </c:spPr>
        <c:crossAx val="6083568"/>
        <c:crosses val="autoZero"/>
        <c:crossBetween val="midCat"/>
        <c:dispUnits/>
      </c:valAx>
      <c:valAx>
        <c:axId val="6083568"/>
        <c:scaling>
          <c:orientation val="minMax"/>
        </c:scaling>
        <c:axPos val="l"/>
        <c:title>
          <c:tx>
            <c:rich>
              <a:bodyPr vert="horz" rot="-5400000" anchor="ctr"/>
              <a:lstStyle/>
              <a:p>
                <a:pPr algn="ctr">
                  <a:defRPr/>
                </a:pPr>
                <a:r>
                  <a:rPr lang="en-US" cap="none" sz="1000" b="0" i="0" u="none" baseline="0">
                    <a:solidFill>
                      <a:srgbClr val="000000"/>
                    </a:solidFill>
                  </a:rPr>
                  <a:t>Net Revenue ($/acre)</a:t>
                </a:r>
              </a:p>
            </c:rich>
          </c:tx>
          <c:layout>
            <c:manualLayout>
              <c:xMode val="factor"/>
              <c:yMode val="factor"/>
              <c:x val="0.00025"/>
              <c:y val="-0.001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25400">
            <a:solidFill>
              <a:srgbClr val="000000"/>
            </a:solidFill>
          </a:ln>
        </c:spPr>
        <c:crossAx val="52871735"/>
        <c:crosses val="autoZero"/>
        <c:crossBetween val="midCat"/>
        <c:dispUnits/>
      </c:valAx>
      <c:spPr>
        <a:noFill/>
        <a:ln w="12700">
          <a:solidFill>
            <a:srgbClr val="808080"/>
          </a:solidFill>
        </a:ln>
      </c:spPr>
    </c:plotArea>
    <c:legend>
      <c:legendPos val="b"/>
      <c:layout>
        <c:manualLayout>
          <c:xMode val="edge"/>
          <c:yMode val="edge"/>
          <c:x val="0.2505"/>
          <c:y val="0.88525"/>
          <c:w val="0.537"/>
          <c:h val="0.107"/>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
          <c:y val="0.02475"/>
          <c:w val="0.93275"/>
          <c:h val="0.74375"/>
        </c:manualLayout>
      </c:layout>
      <c:scatterChart>
        <c:scatterStyle val="lineMarker"/>
        <c:varyColors val="0"/>
        <c:ser>
          <c:idx val="0"/>
          <c:order val="0"/>
          <c:tx>
            <c:strRef>
              <c:f>SensitivityAnalysis!$D$17</c:f>
              <c:strCache>
                <c:ptCount val="1"/>
                <c:pt idx="0">
                  <c:v>Canola</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SensitivityAnalysis!$C$121:$C$123</c:f>
              <c:numCache/>
            </c:numRef>
          </c:xVal>
          <c:yVal>
            <c:numRef>
              <c:f>SensitivityAnalysis!$D$121:$D$123</c:f>
              <c:numCache/>
            </c:numRef>
          </c:yVal>
          <c:smooth val="0"/>
        </c:ser>
        <c:ser>
          <c:idx val="1"/>
          <c:order val="1"/>
          <c:tx>
            <c:strRef>
              <c:f>SensitivityAnalysis!$E$17</c:f>
              <c:strCache>
                <c:ptCount val="1"/>
                <c:pt idx="0">
                  <c:v>Flax</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xVal>
            <c:numRef>
              <c:f>SensitivityAnalysis!$C$121:$C$123</c:f>
              <c:numCache/>
            </c:numRef>
          </c:xVal>
          <c:yVal>
            <c:numRef>
              <c:f>SensitivityAnalysis!$E$121:$E$123</c:f>
              <c:numCache/>
            </c:numRef>
          </c:yVal>
          <c:smooth val="0"/>
        </c:ser>
        <c:ser>
          <c:idx val="2"/>
          <c:order val="2"/>
          <c:tx>
            <c:strRef>
              <c:f>SensitivityAnalysis!$F$17</c:f>
              <c:strCache>
                <c:ptCount val="1"/>
                <c:pt idx="0">
                  <c:v>Camelina</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6600"/>
              </a:solidFill>
              <a:ln>
                <a:solidFill>
                  <a:srgbClr val="FF6600"/>
                </a:solidFill>
              </a:ln>
            </c:spPr>
          </c:marker>
          <c:xVal>
            <c:numRef>
              <c:f>SensitivityAnalysis!$C$121:$C$123</c:f>
              <c:numCache/>
            </c:numRef>
          </c:xVal>
          <c:yVal>
            <c:numRef>
              <c:f>SensitivityAnalysis!$F$121:$F$123</c:f>
              <c:numCache/>
            </c:numRef>
          </c:yVal>
          <c:smooth val="0"/>
        </c:ser>
        <c:ser>
          <c:idx val="3"/>
          <c:order val="3"/>
          <c:tx>
            <c:strRef>
              <c:f>SensitivityAnalysis!$G$17</c:f>
              <c:strCache>
                <c:ptCount val="1"/>
                <c:pt idx="0">
                  <c:v>Winter Wheat 
(Reg. Till)</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xVal>
            <c:numRef>
              <c:f>SensitivityAnalysis!$C$121:$C$123</c:f>
              <c:numCache/>
            </c:numRef>
          </c:xVal>
          <c:yVal>
            <c:numRef>
              <c:f>SensitivityAnalysis!$G$121:$G$123</c:f>
              <c:numCache/>
            </c:numRef>
          </c:yVal>
          <c:smooth val="0"/>
        </c:ser>
        <c:axId val="54752113"/>
        <c:axId val="23006970"/>
      </c:scatterChart>
      <c:valAx>
        <c:axId val="54752113"/>
        <c:scaling>
          <c:orientation val="minMax"/>
          <c:max val="0.4"/>
          <c:min val="-0.4"/>
        </c:scaling>
        <c:axPos val="b"/>
        <c:title>
          <c:tx>
            <c:strRef>
              <c:f>SensitivityAnalysis!$C$120</c:f>
            </c:strRef>
          </c:tx>
          <c:layout>
            <c:manualLayout>
              <c:xMode val="factor"/>
              <c:yMode val="factor"/>
              <c:x val="0.007"/>
              <c:y val="0.00075"/>
            </c:manualLayout>
          </c:layout>
          <c:overlay val="0"/>
          <c:spPr>
            <a:noFill/>
            <a:ln>
              <a:noFill/>
            </a:ln>
          </c:spPr>
          <c:txPr>
            <a:bodyPr vert="horz" rot="0"/>
            <a:lstStyle/>
            <a:p>
              <a:pPr>
                <a:defRPr lang="en-US" cap="none" sz="1025" b="1" i="0" u="none" baseline="0">
                  <a:solidFill>
                    <a:srgbClr val="000000"/>
                  </a:solidFill>
                </a:defRPr>
              </a:pPr>
            </a:p>
          </c:txPr>
        </c:title>
        <c:delete val="0"/>
        <c:numFmt formatCode="General" sourceLinked="1"/>
        <c:majorTickMark val="out"/>
        <c:minorTickMark val="none"/>
        <c:tickLblPos val="nextTo"/>
        <c:spPr>
          <a:ln w="25400">
            <a:solidFill>
              <a:srgbClr val="000000"/>
            </a:solidFill>
          </a:ln>
        </c:spPr>
        <c:crossAx val="23006970"/>
        <c:crosses val="autoZero"/>
        <c:crossBetween val="midCat"/>
        <c:dispUnits/>
      </c:valAx>
      <c:valAx>
        <c:axId val="23006970"/>
        <c:scaling>
          <c:orientation val="minMax"/>
        </c:scaling>
        <c:axPos val="l"/>
        <c:title>
          <c:tx>
            <c:rich>
              <a:bodyPr vert="horz" rot="-5400000" anchor="ctr"/>
              <a:lstStyle/>
              <a:p>
                <a:pPr algn="ctr">
                  <a:defRPr/>
                </a:pPr>
                <a:r>
                  <a:rPr lang="en-US" cap="none" sz="1025" b="0" i="0" u="none" baseline="0">
                    <a:solidFill>
                      <a:srgbClr val="000000"/>
                    </a:solidFill>
                  </a:rPr>
                  <a:t>Net Revenue ($/acre)</a:t>
                </a:r>
              </a:p>
            </c:rich>
          </c:tx>
          <c:layout>
            <c:manualLayout>
              <c:xMode val="factor"/>
              <c:yMode val="factor"/>
              <c:x val="-0.0005"/>
              <c:y val="-0.001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25400">
            <a:solidFill>
              <a:srgbClr val="000000"/>
            </a:solidFill>
          </a:ln>
        </c:spPr>
        <c:crossAx val="54752113"/>
        <c:crosses val="autoZero"/>
        <c:crossBetween val="midCat"/>
        <c:dispUnits/>
      </c:valAx>
      <c:spPr>
        <a:noFill/>
        <a:ln w="12700">
          <a:solidFill>
            <a:srgbClr val="808080"/>
          </a:solidFill>
        </a:ln>
      </c:spPr>
    </c:plotArea>
    <c:legend>
      <c:legendPos val="b"/>
      <c:layout>
        <c:manualLayout>
          <c:xMode val="edge"/>
          <c:yMode val="edge"/>
          <c:x val="0.2485"/>
          <c:y val="0.87775"/>
          <c:w val="0.545"/>
          <c:h val="0.1147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21</xdr:row>
      <xdr:rowOff>114300</xdr:rowOff>
    </xdr:from>
    <xdr:to>
      <xdr:col>7</xdr:col>
      <xdr:colOff>0</xdr:colOff>
      <xdr:row>38</xdr:row>
      <xdr:rowOff>38100</xdr:rowOff>
    </xdr:to>
    <xdr:graphicFrame>
      <xdr:nvGraphicFramePr>
        <xdr:cNvPr id="1" name="Chart 4"/>
        <xdr:cNvGraphicFramePr/>
      </xdr:nvGraphicFramePr>
      <xdr:xfrm>
        <a:off x="695325" y="5505450"/>
        <a:ext cx="6105525" cy="31623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51</xdr:row>
      <xdr:rowOff>38100</xdr:rowOff>
    </xdr:from>
    <xdr:to>
      <xdr:col>6</xdr:col>
      <xdr:colOff>1152525</xdr:colOff>
      <xdr:row>67</xdr:row>
      <xdr:rowOff>161925</xdr:rowOff>
    </xdr:to>
    <xdr:graphicFrame>
      <xdr:nvGraphicFramePr>
        <xdr:cNvPr id="2" name="Chart 11"/>
        <xdr:cNvGraphicFramePr/>
      </xdr:nvGraphicFramePr>
      <xdr:xfrm>
        <a:off x="657225" y="11049000"/>
        <a:ext cx="6115050" cy="31718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90</xdr:row>
      <xdr:rowOff>0</xdr:rowOff>
    </xdr:from>
    <xdr:to>
      <xdr:col>6</xdr:col>
      <xdr:colOff>1152525</xdr:colOff>
      <xdr:row>110</xdr:row>
      <xdr:rowOff>104775</xdr:rowOff>
    </xdr:to>
    <xdr:graphicFrame>
      <xdr:nvGraphicFramePr>
        <xdr:cNvPr id="3" name="Chart 12"/>
        <xdr:cNvGraphicFramePr/>
      </xdr:nvGraphicFramePr>
      <xdr:xfrm>
        <a:off x="647700" y="18383250"/>
        <a:ext cx="6124575" cy="334327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125</xdr:row>
      <xdr:rowOff>0</xdr:rowOff>
    </xdr:from>
    <xdr:to>
      <xdr:col>6</xdr:col>
      <xdr:colOff>1162050</xdr:colOff>
      <xdr:row>145</xdr:row>
      <xdr:rowOff>114300</xdr:rowOff>
    </xdr:to>
    <xdr:graphicFrame>
      <xdr:nvGraphicFramePr>
        <xdr:cNvPr id="4" name="Chart 13"/>
        <xdr:cNvGraphicFramePr/>
      </xdr:nvGraphicFramePr>
      <xdr:xfrm>
        <a:off x="647700" y="24326850"/>
        <a:ext cx="6134100" cy="33528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158</xdr:row>
      <xdr:rowOff>0</xdr:rowOff>
    </xdr:from>
    <xdr:to>
      <xdr:col>6</xdr:col>
      <xdr:colOff>1162050</xdr:colOff>
      <xdr:row>178</xdr:row>
      <xdr:rowOff>114300</xdr:rowOff>
    </xdr:to>
    <xdr:graphicFrame>
      <xdr:nvGraphicFramePr>
        <xdr:cNvPr id="5" name="Chart 14"/>
        <xdr:cNvGraphicFramePr/>
      </xdr:nvGraphicFramePr>
      <xdr:xfrm>
        <a:off x="647700" y="29870400"/>
        <a:ext cx="6134100" cy="33528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B2:H23"/>
  <sheetViews>
    <sheetView tabSelected="1" zoomScalePageLayoutView="0" workbookViewId="0" topLeftCell="A7">
      <selection activeCell="B5" sqref="B5:E5"/>
    </sheetView>
  </sheetViews>
  <sheetFormatPr defaultColWidth="9.140625" defaultRowHeight="12.75"/>
  <cols>
    <col min="1" max="1" width="9.7109375" style="84" customWidth="1"/>
    <col min="2" max="3" width="30.7109375" style="84" customWidth="1"/>
    <col min="4" max="5" width="15.7109375" style="84" customWidth="1"/>
    <col min="6" max="16384" width="9.140625" style="84" customWidth="1"/>
  </cols>
  <sheetData>
    <row r="1" ht="15.75" customHeight="1"/>
    <row r="2" spans="2:8" ht="24" customHeight="1" thickBot="1">
      <c r="B2" s="85" t="s">
        <v>203</v>
      </c>
      <c r="C2" s="85"/>
      <c r="D2" s="85"/>
      <c r="E2" s="85"/>
      <c r="F2" s="86"/>
      <c r="G2" s="86"/>
      <c r="H2" s="86"/>
    </row>
    <row r="4" spans="2:7" ht="117.75" customHeight="1">
      <c r="B4" s="154" t="s">
        <v>204</v>
      </c>
      <c r="C4" s="154"/>
      <c r="D4" s="154"/>
      <c r="E4" s="154"/>
      <c r="F4" s="88"/>
      <c r="G4" s="88"/>
    </row>
    <row r="5" spans="2:7" ht="199.5" customHeight="1">
      <c r="B5" s="155" t="s">
        <v>262</v>
      </c>
      <c r="C5" s="155"/>
      <c r="D5" s="155"/>
      <c r="E5" s="155"/>
      <c r="F5" s="88"/>
      <c r="G5" s="93"/>
    </row>
    <row r="6" spans="2:7" ht="24.75" customHeight="1">
      <c r="B6" s="155" t="s">
        <v>287</v>
      </c>
      <c r="C6" s="155"/>
      <c r="D6" s="155"/>
      <c r="E6" s="155"/>
      <c r="F6" s="88"/>
      <c r="G6" s="88"/>
    </row>
    <row r="7" spans="2:7" ht="15">
      <c r="B7" s="153"/>
      <c r="C7" s="153"/>
      <c r="D7" s="153"/>
      <c r="E7" s="153"/>
      <c r="F7" s="88"/>
      <c r="G7" s="88"/>
    </row>
    <row r="8" spans="2:7" ht="15">
      <c r="B8" s="89" t="s">
        <v>201</v>
      </c>
      <c r="C8" s="90" t="s">
        <v>202</v>
      </c>
      <c r="D8" s="89"/>
      <c r="E8" s="89"/>
      <c r="F8" s="88"/>
      <c r="G8" s="88"/>
    </row>
    <row r="9" spans="2:7" ht="76.5" customHeight="1">
      <c r="B9" s="156" t="s">
        <v>293</v>
      </c>
      <c r="C9" s="156"/>
      <c r="D9" s="156"/>
      <c r="E9" s="156"/>
      <c r="F9" s="88"/>
      <c r="G9" s="88"/>
    </row>
    <row r="10" spans="2:7" ht="15">
      <c r="B10" s="89"/>
      <c r="C10" s="89"/>
      <c r="D10" s="89"/>
      <c r="E10" s="89"/>
      <c r="F10" s="88"/>
      <c r="G10" s="88"/>
    </row>
    <row r="11" spans="2:7" ht="76.5" customHeight="1">
      <c r="B11" s="156" t="s">
        <v>295</v>
      </c>
      <c r="C11" s="156"/>
      <c r="D11" s="156"/>
      <c r="E11" s="156"/>
      <c r="F11" s="88"/>
      <c r="G11" s="88"/>
    </row>
    <row r="12" spans="2:7" ht="15">
      <c r="B12" s="89"/>
      <c r="C12" s="89"/>
      <c r="D12" s="89"/>
      <c r="E12" s="89"/>
      <c r="F12" s="88"/>
      <c r="G12" s="88"/>
    </row>
    <row r="13" spans="2:7" ht="143.25" customHeight="1">
      <c r="B13" s="156" t="s">
        <v>289</v>
      </c>
      <c r="C13" s="156"/>
      <c r="D13" s="156"/>
      <c r="E13" s="156"/>
      <c r="F13" s="88"/>
      <c r="G13" s="88"/>
    </row>
    <row r="14" spans="2:7" ht="15">
      <c r="B14" s="89"/>
      <c r="C14" s="89"/>
      <c r="D14" s="89"/>
      <c r="E14" s="89"/>
      <c r="F14" s="88"/>
      <c r="G14" s="88"/>
    </row>
    <row r="15" spans="2:7" ht="63.75" customHeight="1">
      <c r="B15" s="156" t="s">
        <v>290</v>
      </c>
      <c r="C15" s="156"/>
      <c r="D15" s="156"/>
      <c r="E15" s="156"/>
      <c r="F15" s="88"/>
      <c r="G15" s="88"/>
    </row>
    <row r="16" spans="2:7" ht="15">
      <c r="B16" s="89"/>
      <c r="C16" s="89"/>
      <c r="D16" s="89"/>
      <c r="E16" s="89"/>
      <c r="F16" s="88"/>
      <c r="G16" s="88"/>
    </row>
    <row r="17" spans="2:7" ht="66" customHeight="1">
      <c r="B17" s="156" t="s">
        <v>291</v>
      </c>
      <c r="C17" s="156"/>
      <c r="D17" s="156"/>
      <c r="E17" s="156"/>
      <c r="F17" s="88"/>
      <c r="G17" s="88"/>
    </row>
    <row r="18" spans="2:7" ht="18" customHeight="1">
      <c r="B18" s="156"/>
      <c r="C18" s="156"/>
      <c r="D18" s="156"/>
      <c r="E18" s="156"/>
      <c r="F18" s="88"/>
      <c r="G18" s="88"/>
    </row>
    <row r="19" spans="2:7" ht="48.75" customHeight="1">
      <c r="B19" s="156" t="s">
        <v>297</v>
      </c>
      <c r="C19" s="156"/>
      <c r="D19" s="156"/>
      <c r="E19" s="156"/>
      <c r="F19" s="88"/>
      <c r="G19" s="88"/>
    </row>
    <row r="20" spans="2:5" ht="15">
      <c r="B20" s="21"/>
      <c r="C20" s="91"/>
      <c r="D20" s="91"/>
      <c r="E20" s="91"/>
    </row>
    <row r="21" spans="2:7" ht="12.75">
      <c r="B21" s="92"/>
      <c r="C21" s="92"/>
      <c r="D21" s="92"/>
      <c r="E21" s="92"/>
      <c r="F21" s="88"/>
      <c r="G21" s="88"/>
    </row>
    <row r="22" spans="2:5" ht="12.75">
      <c r="B22" s="92"/>
      <c r="C22" s="92"/>
      <c r="D22" s="92"/>
      <c r="E22" s="92"/>
    </row>
    <row r="23" spans="2:5" ht="12.75">
      <c r="B23" s="91"/>
      <c r="C23" s="91"/>
      <c r="D23" s="91"/>
      <c r="E23" s="91"/>
    </row>
  </sheetData>
  <sheetProtection/>
  <mergeCells count="10">
    <mergeCell ref="B18:E18"/>
    <mergeCell ref="B19:E19"/>
    <mergeCell ref="B9:E9"/>
    <mergeCell ref="B17:E17"/>
    <mergeCell ref="B4:E4"/>
    <mergeCell ref="B6:E6"/>
    <mergeCell ref="B13:E13"/>
    <mergeCell ref="B5:E5"/>
    <mergeCell ref="B11:E11"/>
    <mergeCell ref="B15:E15"/>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5"/>
  <dimension ref="B1:G77"/>
  <sheetViews>
    <sheetView zoomScalePageLayoutView="0" workbookViewId="0" topLeftCell="A1">
      <selection activeCell="A1" sqref="A1"/>
    </sheetView>
  </sheetViews>
  <sheetFormatPr defaultColWidth="9.140625" defaultRowHeight="12.75"/>
  <cols>
    <col min="1" max="1" width="9.7109375" style="84" customWidth="1"/>
    <col min="2" max="2" width="37.7109375" style="88" customWidth="1"/>
    <col min="3" max="3" width="16.7109375" style="88" customWidth="1"/>
    <col min="4" max="4" width="37.7109375" style="88" customWidth="1"/>
    <col min="5" max="16384" width="9.140625" style="84" customWidth="1"/>
  </cols>
  <sheetData>
    <row r="1" spans="2:4" ht="15.75" customHeight="1">
      <c r="B1" s="84"/>
      <c r="C1" s="84"/>
      <c r="D1" s="84"/>
    </row>
    <row r="2" spans="2:7" ht="24" customHeight="1" thickBot="1">
      <c r="B2" s="85" t="s">
        <v>261</v>
      </c>
      <c r="C2" s="85"/>
      <c r="D2" s="85"/>
      <c r="E2" s="86"/>
      <c r="F2" s="86"/>
      <c r="G2" s="86"/>
    </row>
    <row r="3" spans="2:4" ht="12.75">
      <c r="B3" s="84"/>
      <c r="C3" s="84"/>
      <c r="D3" s="84"/>
    </row>
    <row r="4" spans="2:6" ht="96.75" customHeight="1">
      <c r="B4" s="154" t="s">
        <v>288</v>
      </c>
      <c r="C4" s="154"/>
      <c r="D4" s="154"/>
      <c r="E4" s="88"/>
      <c r="F4" s="88"/>
    </row>
    <row r="5" spans="2:6" ht="15">
      <c r="B5" s="105"/>
      <c r="C5" s="87"/>
      <c r="D5" s="87"/>
      <c r="E5" s="88"/>
      <c r="F5" s="88"/>
    </row>
    <row r="6" spans="2:7" ht="15">
      <c r="B6" s="106" t="s">
        <v>220</v>
      </c>
      <c r="C6" s="107"/>
      <c r="D6" s="107"/>
      <c r="E6" s="92"/>
      <c r="F6" s="100"/>
      <c r="G6" s="91"/>
    </row>
    <row r="7" spans="2:7" ht="15">
      <c r="B7" s="101"/>
      <c r="C7" s="101"/>
      <c r="D7" s="101"/>
      <c r="E7" s="92"/>
      <c r="F7" s="100"/>
      <c r="G7" s="91"/>
    </row>
    <row r="8" spans="2:7" ht="15">
      <c r="B8" s="104" t="s">
        <v>213</v>
      </c>
      <c r="C8" s="102"/>
      <c r="D8" s="31" t="s">
        <v>216</v>
      </c>
      <c r="E8" s="92"/>
      <c r="F8" s="92"/>
      <c r="G8" s="91"/>
    </row>
    <row r="9" spans="2:7" ht="15">
      <c r="B9" s="103" t="s">
        <v>205</v>
      </c>
      <c r="C9" s="103"/>
      <c r="D9" s="103" t="s">
        <v>205</v>
      </c>
      <c r="E9" s="92"/>
      <c r="F9" s="92"/>
      <c r="G9" s="91"/>
    </row>
    <row r="10" spans="2:7" ht="15">
      <c r="B10" s="103" t="s">
        <v>206</v>
      </c>
      <c r="C10" s="103"/>
      <c r="D10" s="103" t="s">
        <v>206</v>
      </c>
      <c r="E10" s="92"/>
      <c r="F10" s="92"/>
      <c r="G10" s="91"/>
    </row>
    <row r="11" spans="2:7" ht="15">
      <c r="B11" s="103" t="s">
        <v>248</v>
      </c>
      <c r="C11" s="103"/>
      <c r="D11" s="103" t="s">
        <v>249</v>
      </c>
      <c r="E11" s="92"/>
      <c r="F11" s="92"/>
      <c r="G11" s="91"/>
    </row>
    <row r="12" spans="2:7" ht="15">
      <c r="B12" s="103" t="s">
        <v>207</v>
      </c>
      <c r="C12" s="103"/>
      <c r="D12" s="103" t="s">
        <v>209</v>
      </c>
      <c r="E12" s="92"/>
      <c r="F12" s="92"/>
      <c r="G12" s="91"/>
    </row>
    <row r="13" spans="2:7" ht="15">
      <c r="B13" s="103" t="s">
        <v>208</v>
      </c>
      <c r="C13" s="103"/>
      <c r="D13" s="103" t="s">
        <v>248</v>
      </c>
      <c r="E13" s="92"/>
      <c r="F13" s="92"/>
      <c r="G13" s="91"/>
    </row>
    <row r="14" spans="2:7" ht="15">
      <c r="B14" s="103" t="s">
        <v>209</v>
      </c>
      <c r="C14" s="103"/>
      <c r="D14" s="103" t="s">
        <v>235</v>
      </c>
      <c r="E14" s="92"/>
      <c r="F14" s="92"/>
      <c r="G14" s="91"/>
    </row>
    <row r="15" spans="2:7" ht="15">
      <c r="B15" s="103" t="s">
        <v>235</v>
      </c>
      <c r="C15" s="103"/>
      <c r="D15" s="103" t="s">
        <v>247</v>
      </c>
      <c r="E15" s="92"/>
      <c r="F15" s="92"/>
      <c r="G15" s="91"/>
    </row>
    <row r="16" spans="2:7" ht="15">
      <c r="B16" s="103" t="s">
        <v>250</v>
      </c>
      <c r="C16" s="103"/>
      <c r="D16" s="103" t="s">
        <v>211</v>
      </c>
      <c r="E16" s="92"/>
      <c r="F16" s="92"/>
      <c r="G16" s="91"/>
    </row>
    <row r="17" spans="2:7" ht="15">
      <c r="B17" s="103" t="s">
        <v>251</v>
      </c>
      <c r="C17" s="103"/>
      <c r="D17" s="103" t="s">
        <v>212</v>
      </c>
      <c r="E17" s="92"/>
      <c r="F17" s="92"/>
      <c r="G17" s="91"/>
    </row>
    <row r="18" spans="2:7" ht="15">
      <c r="B18" s="103" t="s">
        <v>210</v>
      </c>
      <c r="C18" s="103"/>
      <c r="D18" s="103"/>
      <c r="E18" s="92"/>
      <c r="F18" s="92"/>
      <c r="G18" s="91"/>
    </row>
    <row r="19" spans="2:7" ht="15">
      <c r="B19" s="103" t="s">
        <v>211</v>
      </c>
      <c r="C19" s="103"/>
      <c r="D19" s="104" t="s">
        <v>214</v>
      </c>
      <c r="E19" s="91"/>
      <c r="F19" s="91"/>
      <c r="G19" s="91"/>
    </row>
    <row r="20" spans="2:7" ht="15">
      <c r="B20" s="103" t="s">
        <v>212</v>
      </c>
      <c r="C20" s="103"/>
      <c r="D20" s="103" t="s">
        <v>247</v>
      </c>
      <c r="E20" s="92"/>
      <c r="F20" s="92"/>
      <c r="G20" s="91"/>
    </row>
    <row r="21" spans="2:7" ht="15">
      <c r="B21" s="24"/>
      <c r="C21" s="24"/>
      <c r="D21" s="103" t="s">
        <v>247</v>
      </c>
      <c r="E21" s="91"/>
      <c r="F21" s="91"/>
      <c r="G21" s="91"/>
    </row>
    <row r="22" spans="3:7" ht="15">
      <c r="C22" s="24"/>
      <c r="D22" s="103" t="s">
        <v>209</v>
      </c>
      <c r="E22" s="91"/>
      <c r="F22" s="91"/>
      <c r="G22" s="91"/>
    </row>
    <row r="23" spans="2:7" ht="15">
      <c r="B23" s="84"/>
      <c r="C23" s="24"/>
      <c r="D23" s="103" t="s">
        <v>215</v>
      </c>
      <c r="E23" s="91"/>
      <c r="F23" s="91"/>
      <c r="G23" s="91"/>
    </row>
    <row r="24" spans="2:7" ht="15">
      <c r="B24" s="84"/>
      <c r="C24" s="24"/>
      <c r="D24" s="103" t="s">
        <v>211</v>
      </c>
      <c r="E24" s="91"/>
      <c r="F24" s="91"/>
      <c r="G24" s="91"/>
    </row>
    <row r="25" spans="2:7" ht="15">
      <c r="B25" s="84"/>
      <c r="C25" s="24"/>
      <c r="D25" s="103" t="s">
        <v>212</v>
      </c>
      <c r="E25" s="91"/>
      <c r="F25" s="91"/>
      <c r="G25" s="91"/>
    </row>
    <row r="26" spans="2:7" ht="15">
      <c r="B26" s="84"/>
      <c r="C26" s="24"/>
      <c r="D26" s="84"/>
      <c r="E26" s="91"/>
      <c r="F26" s="91"/>
      <c r="G26" s="91"/>
    </row>
    <row r="27" spans="2:7" ht="15">
      <c r="B27" s="106" t="s">
        <v>221</v>
      </c>
      <c r="C27" s="107"/>
      <c r="D27" s="107"/>
      <c r="E27" s="91"/>
      <c r="F27" s="91"/>
      <c r="G27" s="91"/>
    </row>
    <row r="28" spans="2:7" ht="15">
      <c r="B28" s="84"/>
      <c r="C28" s="24"/>
      <c r="D28" s="84"/>
      <c r="E28" s="91"/>
      <c r="F28" s="91"/>
      <c r="G28" s="91"/>
    </row>
    <row r="29" spans="2:7" ht="15">
      <c r="B29" s="104" t="s">
        <v>217</v>
      </c>
      <c r="C29" s="24"/>
      <c r="D29" s="104" t="s">
        <v>224</v>
      </c>
      <c r="E29" s="91"/>
      <c r="F29" s="91"/>
      <c r="G29" s="91"/>
    </row>
    <row r="30" spans="2:7" ht="15">
      <c r="B30" s="103" t="s">
        <v>240</v>
      </c>
      <c r="C30" s="24"/>
      <c r="D30" s="103" t="s">
        <v>246</v>
      </c>
      <c r="E30" s="91"/>
      <c r="F30" s="91"/>
      <c r="G30" s="91"/>
    </row>
    <row r="31" spans="2:7" ht="15">
      <c r="B31" s="103" t="s">
        <v>232</v>
      </c>
      <c r="C31" s="24"/>
      <c r="D31" s="103" t="s">
        <v>246</v>
      </c>
      <c r="E31" s="91"/>
      <c r="F31" s="91"/>
      <c r="G31" s="91"/>
    </row>
    <row r="32" spans="2:7" ht="15">
      <c r="B32" s="103" t="s">
        <v>218</v>
      </c>
      <c r="C32" s="24"/>
      <c r="D32" s="103" t="s">
        <v>240</v>
      </c>
      <c r="E32" s="91"/>
      <c r="F32" s="91"/>
      <c r="G32" s="91"/>
    </row>
    <row r="33" spans="2:7" ht="15">
      <c r="B33" s="103" t="s">
        <v>235</v>
      </c>
      <c r="C33" s="24"/>
      <c r="D33" s="103" t="s">
        <v>245</v>
      </c>
      <c r="E33" s="91"/>
      <c r="F33" s="91"/>
      <c r="G33" s="91"/>
    </row>
    <row r="34" spans="2:7" ht="15">
      <c r="B34" s="103" t="s">
        <v>235</v>
      </c>
      <c r="C34" s="24"/>
      <c r="D34" s="103" t="s">
        <v>235</v>
      </c>
      <c r="E34" s="91"/>
      <c r="F34" s="91"/>
      <c r="G34" s="91"/>
    </row>
    <row r="35" spans="2:7" ht="15">
      <c r="B35" s="103" t="s">
        <v>239</v>
      </c>
      <c r="C35" s="24"/>
      <c r="D35" s="103" t="s">
        <v>235</v>
      </c>
      <c r="E35" s="91"/>
      <c r="F35" s="91"/>
      <c r="G35" s="91"/>
    </row>
    <row r="36" spans="2:7" ht="15">
      <c r="B36" s="103" t="s">
        <v>241</v>
      </c>
      <c r="C36" s="24"/>
      <c r="D36" s="103" t="s">
        <v>225</v>
      </c>
      <c r="E36" s="91"/>
      <c r="F36" s="91"/>
      <c r="G36" s="91"/>
    </row>
    <row r="37" spans="2:7" ht="15">
      <c r="B37" s="103" t="s">
        <v>242</v>
      </c>
      <c r="C37" s="24"/>
      <c r="D37" s="103" t="s">
        <v>242</v>
      </c>
      <c r="E37" s="91"/>
      <c r="F37" s="91"/>
      <c r="G37" s="91"/>
    </row>
    <row r="38" spans="2:7" ht="15">
      <c r="B38" s="103" t="s">
        <v>243</v>
      </c>
      <c r="C38" s="24"/>
      <c r="D38" s="103" t="s">
        <v>227</v>
      </c>
      <c r="E38" s="91"/>
      <c r="F38" s="91"/>
      <c r="G38" s="91"/>
    </row>
    <row r="39" spans="2:7" ht="15">
      <c r="B39" s="103" t="s">
        <v>219</v>
      </c>
      <c r="C39" s="24"/>
      <c r="D39" s="103" t="s">
        <v>223</v>
      </c>
      <c r="E39" s="91"/>
      <c r="F39" s="91"/>
      <c r="G39" s="91"/>
    </row>
    <row r="40" spans="2:7" ht="15">
      <c r="B40" s="103" t="s">
        <v>211</v>
      </c>
      <c r="C40" s="24"/>
      <c r="D40" s="103" t="s">
        <v>219</v>
      </c>
      <c r="E40" s="91"/>
      <c r="F40" s="91"/>
      <c r="G40" s="91"/>
    </row>
    <row r="41" spans="2:7" ht="15">
      <c r="B41" s="103" t="s">
        <v>244</v>
      </c>
      <c r="C41" s="92"/>
      <c r="D41" s="103" t="s">
        <v>211</v>
      </c>
      <c r="E41" s="91"/>
      <c r="F41" s="91"/>
      <c r="G41" s="91"/>
    </row>
    <row r="42" spans="2:7" ht="15">
      <c r="B42" s="103" t="s">
        <v>222</v>
      </c>
      <c r="C42" s="92"/>
      <c r="D42" s="103" t="s">
        <v>228</v>
      </c>
      <c r="E42" s="91"/>
      <c r="F42" s="91"/>
      <c r="G42" s="91"/>
    </row>
    <row r="43" spans="2:7" ht="15">
      <c r="B43" s="103" t="s">
        <v>223</v>
      </c>
      <c r="C43" s="92"/>
      <c r="D43" s="103"/>
      <c r="E43" s="91"/>
      <c r="F43" s="91"/>
      <c r="G43" s="91"/>
    </row>
    <row r="44" spans="2:7" ht="15">
      <c r="B44" s="103"/>
      <c r="C44" s="92"/>
      <c r="D44" s="103"/>
      <c r="E44" s="91"/>
      <c r="F44" s="91"/>
      <c r="G44" s="91"/>
    </row>
    <row r="45" spans="2:7" ht="15">
      <c r="B45" s="104" t="s">
        <v>226</v>
      </c>
      <c r="C45" s="92"/>
      <c r="D45" s="104" t="s">
        <v>186</v>
      </c>
      <c r="E45" s="91"/>
      <c r="F45" s="91"/>
      <c r="G45" s="91"/>
    </row>
    <row r="46" spans="2:7" ht="15">
      <c r="B46" s="103" t="s">
        <v>228</v>
      </c>
      <c r="C46" s="92"/>
      <c r="D46" s="103" t="s">
        <v>205</v>
      </c>
      <c r="E46" s="91"/>
      <c r="F46" s="91"/>
      <c r="G46" s="91"/>
    </row>
    <row r="47" spans="2:7" ht="15">
      <c r="B47" s="103" t="s">
        <v>205</v>
      </c>
      <c r="C47" s="92"/>
      <c r="D47" s="103" t="s">
        <v>252</v>
      </c>
      <c r="E47" s="91"/>
      <c r="F47" s="91"/>
      <c r="G47" s="91"/>
    </row>
    <row r="48" spans="2:7" ht="15">
      <c r="B48" s="103" t="s">
        <v>229</v>
      </c>
      <c r="C48" s="92"/>
      <c r="D48" s="103" t="s">
        <v>253</v>
      </c>
      <c r="E48" s="91"/>
      <c r="F48" s="91"/>
      <c r="G48" s="91"/>
    </row>
    <row r="49" spans="2:7" ht="15">
      <c r="B49" s="103" t="s">
        <v>230</v>
      </c>
      <c r="C49" s="92"/>
      <c r="D49" s="103" t="s">
        <v>254</v>
      </c>
      <c r="E49" s="91"/>
      <c r="F49" s="91"/>
      <c r="G49" s="91"/>
    </row>
    <row r="50" spans="2:7" ht="15">
      <c r="B50" s="103" t="s">
        <v>231</v>
      </c>
      <c r="C50" s="92"/>
      <c r="D50" s="103" t="s">
        <v>233</v>
      </c>
      <c r="E50" s="91"/>
      <c r="F50" s="91"/>
      <c r="G50" s="91"/>
    </row>
    <row r="51" spans="2:7" ht="15">
      <c r="B51" s="103" t="s">
        <v>238</v>
      </c>
      <c r="C51" s="92"/>
      <c r="D51" s="103" t="s">
        <v>255</v>
      </c>
      <c r="E51" s="91"/>
      <c r="F51" s="91"/>
      <c r="G51" s="91"/>
    </row>
    <row r="52" spans="2:7" ht="15">
      <c r="B52" s="103" t="s">
        <v>236</v>
      </c>
      <c r="C52" s="92"/>
      <c r="D52" s="103" t="s">
        <v>256</v>
      </c>
      <c r="E52" s="91"/>
      <c r="F52" s="91"/>
      <c r="G52" s="91"/>
    </row>
    <row r="53" spans="2:7" ht="15">
      <c r="B53" s="103" t="s">
        <v>233</v>
      </c>
      <c r="C53" s="92"/>
      <c r="D53" s="103" t="s">
        <v>257</v>
      </c>
      <c r="E53" s="91"/>
      <c r="F53" s="91"/>
      <c r="G53" s="91"/>
    </row>
    <row r="54" spans="2:7" ht="15">
      <c r="B54" s="103" t="s">
        <v>232</v>
      </c>
      <c r="C54" s="92"/>
      <c r="D54" s="103" t="s">
        <v>258</v>
      </c>
      <c r="E54" s="91"/>
      <c r="F54" s="91"/>
      <c r="G54" s="91"/>
    </row>
    <row r="55" spans="2:7" ht="15">
      <c r="B55" s="103" t="s">
        <v>234</v>
      </c>
      <c r="C55" s="92"/>
      <c r="D55" s="103" t="s">
        <v>260</v>
      </c>
      <c r="E55" s="91"/>
      <c r="F55" s="91"/>
      <c r="G55" s="91"/>
    </row>
    <row r="56" spans="2:7" ht="15">
      <c r="B56" s="103" t="s">
        <v>235</v>
      </c>
      <c r="C56" s="92"/>
      <c r="D56" s="103" t="s">
        <v>259</v>
      </c>
      <c r="E56" s="91"/>
      <c r="F56" s="91"/>
      <c r="G56" s="91"/>
    </row>
    <row r="57" spans="2:7" ht="15">
      <c r="B57" s="103" t="s">
        <v>235</v>
      </c>
      <c r="C57" s="92"/>
      <c r="D57" s="103" t="s">
        <v>219</v>
      </c>
      <c r="E57" s="91"/>
      <c r="F57" s="91"/>
      <c r="G57" s="91"/>
    </row>
    <row r="58" spans="2:7" ht="15">
      <c r="B58" s="103" t="s">
        <v>237</v>
      </c>
      <c r="C58" s="92"/>
      <c r="D58" s="103" t="s">
        <v>211</v>
      </c>
      <c r="E58" s="91"/>
      <c r="F58" s="91"/>
      <c r="G58" s="91"/>
    </row>
    <row r="59" spans="2:7" ht="15">
      <c r="B59" s="103" t="s">
        <v>219</v>
      </c>
      <c r="C59" s="92"/>
      <c r="D59" s="103"/>
      <c r="E59" s="91"/>
      <c r="F59" s="91"/>
      <c r="G59" s="91"/>
    </row>
    <row r="60" spans="2:7" ht="15">
      <c r="B60" s="103" t="s">
        <v>211</v>
      </c>
      <c r="C60" s="92"/>
      <c r="D60" s="103"/>
      <c r="E60" s="91"/>
      <c r="F60" s="91"/>
      <c r="G60" s="91"/>
    </row>
    <row r="61" spans="2:7" ht="15">
      <c r="B61" s="103"/>
      <c r="C61" s="92"/>
      <c r="D61" s="103"/>
      <c r="E61" s="91"/>
      <c r="F61" s="91"/>
      <c r="G61" s="91"/>
    </row>
    <row r="62" spans="2:4" ht="15">
      <c r="B62" s="104" t="s">
        <v>298</v>
      </c>
      <c r="D62" s="103"/>
    </row>
    <row r="63" ht="15">
      <c r="B63" s="103" t="s">
        <v>300</v>
      </c>
    </row>
    <row r="64" ht="15">
      <c r="B64" s="103" t="s">
        <v>299</v>
      </c>
    </row>
    <row r="65" ht="15">
      <c r="B65" s="103" t="s">
        <v>233</v>
      </c>
    </row>
    <row r="66" ht="15">
      <c r="B66" s="103" t="s">
        <v>248</v>
      </c>
    </row>
    <row r="67" ht="15">
      <c r="B67" s="103" t="s">
        <v>303</v>
      </c>
    </row>
    <row r="68" ht="15">
      <c r="B68" s="103" t="s">
        <v>302</v>
      </c>
    </row>
    <row r="69" ht="15">
      <c r="B69" s="103" t="s">
        <v>301</v>
      </c>
    </row>
    <row r="70" ht="15">
      <c r="B70" s="103" t="s">
        <v>304</v>
      </c>
    </row>
    <row r="71" ht="15">
      <c r="B71" s="103" t="s">
        <v>211</v>
      </c>
    </row>
    <row r="72" ht="15">
      <c r="B72" s="103"/>
    </row>
    <row r="73" ht="15">
      <c r="B73" s="103"/>
    </row>
    <row r="74" ht="15">
      <c r="B74" s="103"/>
    </row>
    <row r="75" ht="15">
      <c r="B75" s="103"/>
    </row>
    <row r="76" ht="15">
      <c r="B76" s="103"/>
    </row>
    <row r="77" ht="15">
      <c r="B77" s="103"/>
    </row>
  </sheetData>
  <sheetProtection/>
  <mergeCells count="1">
    <mergeCell ref="B4:D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1:EE226"/>
  <sheetViews>
    <sheetView zoomScalePageLayoutView="0" workbookViewId="0" topLeftCell="A1">
      <pane xSplit="7" ySplit="3" topLeftCell="H4" activePane="bottomRight" state="frozen"/>
      <selection pane="topLeft" activeCell="A1" sqref="A1"/>
      <selection pane="topRight" activeCell="H1" sqref="H1"/>
      <selection pane="bottomLeft" activeCell="A4" sqref="A4"/>
      <selection pane="bottomRight" activeCell="H4" sqref="H4"/>
    </sheetView>
  </sheetViews>
  <sheetFormatPr defaultColWidth="9.140625" defaultRowHeight="12.75"/>
  <cols>
    <col min="1" max="1" width="5.28125" style="1" customWidth="1"/>
    <col min="2" max="2" width="25.7109375" style="1" customWidth="1"/>
    <col min="3" max="3" width="5.00390625" style="1" bestFit="1" customWidth="1"/>
    <col min="4" max="4" width="9.00390625" style="1" customWidth="1"/>
    <col min="5" max="5" width="15.421875" style="1" bestFit="1" customWidth="1"/>
    <col min="6" max="6" width="4.421875" style="1" customWidth="1"/>
    <col min="7" max="7" width="2.28125" style="48" customWidth="1"/>
    <col min="8" max="8" width="4.421875" style="1" customWidth="1"/>
    <col min="9" max="9" width="11.57421875" style="3" bestFit="1" customWidth="1"/>
    <col min="10" max="10" width="10.421875" style="1" bestFit="1" customWidth="1"/>
    <col min="11" max="11" width="4.421875" style="1" customWidth="1"/>
    <col min="12" max="12" width="11.57421875" style="3" bestFit="1" customWidth="1"/>
    <col min="13" max="13" width="10.421875" style="1" bestFit="1" customWidth="1"/>
    <col min="14" max="14" width="4.421875" style="1" customWidth="1"/>
    <col min="15" max="15" width="11.57421875" style="1" bestFit="1" customWidth="1"/>
    <col min="16" max="16" width="10.421875" style="1" bestFit="1" customWidth="1"/>
    <col min="17" max="17" width="4.421875" style="1" customWidth="1"/>
    <col min="18" max="18" width="11.57421875" style="1" bestFit="1" customWidth="1"/>
    <col min="19" max="19" width="10.421875" style="1" bestFit="1" customWidth="1"/>
    <col min="20" max="20" width="4.421875" style="1" customWidth="1"/>
    <col min="21" max="21" width="11.57421875" style="1" bestFit="1" customWidth="1"/>
    <col min="22" max="22" width="10.421875" style="1" bestFit="1" customWidth="1"/>
    <col min="23" max="23" width="4.421875" style="1" customWidth="1"/>
    <col min="24" max="24" width="11.57421875" style="1" bestFit="1" customWidth="1"/>
    <col min="25" max="25" width="11.00390625" style="1" bestFit="1" customWidth="1"/>
    <col min="26" max="26" width="4.421875" style="1" customWidth="1"/>
    <col min="27" max="27" width="11.57421875" style="1" customWidth="1"/>
    <col min="28" max="28" width="11.00390625" style="1" customWidth="1"/>
    <col min="29" max="29" width="4.421875" style="1" customWidth="1"/>
    <col min="30" max="30" width="11.57421875" style="1" customWidth="1"/>
    <col min="31" max="31" width="11.00390625" style="1" customWidth="1"/>
    <col min="32" max="32" width="9.140625" style="1" customWidth="1"/>
    <col min="33" max="33" width="13.8515625" style="1" bestFit="1" customWidth="1"/>
    <col min="34" max="103" width="9.140625" style="1" customWidth="1"/>
    <col min="104" max="104" width="9.140625" style="82" customWidth="1"/>
    <col min="105" max="16384" width="9.140625" style="1" customWidth="1"/>
  </cols>
  <sheetData>
    <row r="1" ht="15">
      <c r="G1" s="1"/>
    </row>
    <row r="2" spans="2:135" ht="15.75" thickBot="1">
      <c r="B2" s="157" t="s">
        <v>294</v>
      </c>
      <c r="C2" s="157"/>
      <c r="D2" s="157"/>
      <c r="E2" s="157"/>
      <c r="F2" s="24"/>
      <c r="G2" s="24"/>
      <c r="H2" s="24"/>
      <c r="I2" s="19"/>
      <c r="J2" s="24"/>
      <c r="K2" s="24"/>
      <c r="L2" s="19"/>
      <c r="M2" s="24"/>
      <c r="DB2" s="83" t="s">
        <v>200</v>
      </c>
      <c r="DC2" s="83"/>
      <c r="DD2" s="83"/>
      <c r="DE2" s="83"/>
      <c r="DF2" s="83"/>
      <c r="DG2" s="83"/>
      <c r="DH2" s="83"/>
      <c r="DI2" s="83"/>
      <c r="DJ2" s="83" t="s">
        <v>200</v>
      </c>
      <c r="DK2" s="83"/>
      <c r="DL2" s="83"/>
      <c r="DM2" s="83"/>
      <c r="DN2" s="83"/>
      <c r="DO2" s="83"/>
      <c r="DP2" s="83"/>
      <c r="DQ2" s="83"/>
      <c r="DR2" s="83" t="s">
        <v>200</v>
      </c>
      <c r="DS2" s="83"/>
      <c r="DT2" s="83"/>
      <c r="DU2" s="83"/>
      <c r="DV2" s="83"/>
      <c r="DW2" s="83"/>
      <c r="DX2" s="83"/>
      <c r="DY2" s="83"/>
      <c r="DZ2" s="83" t="s">
        <v>200</v>
      </c>
      <c r="EA2" s="83"/>
      <c r="EB2" s="83"/>
      <c r="EC2" s="83"/>
      <c r="ED2" s="83"/>
      <c r="EE2" s="83"/>
    </row>
    <row r="3" spans="2:31" ht="33" customHeight="1" thickBot="1">
      <c r="B3" s="158"/>
      <c r="C3" s="158"/>
      <c r="D3" s="158"/>
      <c r="E3" s="158"/>
      <c r="G3" s="1"/>
      <c r="I3" s="161" t="s">
        <v>54</v>
      </c>
      <c r="J3" s="162"/>
      <c r="L3" s="161" t="s">
        <v>55</v>
      </c>
      <c r="M3" s="162"/>
      <c r="O3" s="161" t="s">
        <v>48</v>
      </c>
      <c r="P3" s="162"/>
      <c r="R3" s="159" t="s">
        <v>184</v>
      </c>
      <c r="S3" s="160"/>
      <c r="U3" s="159" t="s">
        <v>183</v>
      </c>
      <c r="V3" s="160"/>
      <c r="X3" s="159" t="s">
        <v>182</v>
      </c>
      <c r="Y3" s="160"/>
      <c r="AA3" s="159" t="s">
        <v>91</v>
      </c>
      <c r="AB3" s="160"/>
      <c r="AD3" s="159" t="s">
        <v>186</v>
      </c>
      <c r="AE3" s="160"/>
    </row>
    <row r="4" spans="2:135" ht="15.75" thickBot="1">
      <c r="B4" s="2" t="s">
        <v>46</v>
      </c>
      <c r="C4" s="2" t="s">
        <v>44</v>
      </c>
      <c r="D4" s="2" t="s">
        <v>45</v>
      </c>
      <c r="E4" s="2" t="s">
        <v>185</v>
      </c>
      <c r="F4" s="2"/>
      <c r="G4" s="43"/>
      <c r="H4" s="2"/>
      <c r="I4" s="2" t="s">
        <v>43</v>
      </c>
      <c r="J4" s="2" t="s">
        <v>150</v>
      </c>
      <c r="K4" s="2"/>
      <c r="L4" s="2" t="s">
        <v>43</v>
      </c>
      <c r="M4" s="2" t="s">
        <v>150</v>
      </c>
      <c r="N4" s="2"/>
      <c r="O4" s="2" t="s">
        <v>43</v>
      </c>
      <c r="P4" s="2" t="s">
        <v>150</v>
      </c>
      <c r="Q4" s="2"/>
      <c r="R4" s="2" t="s">
        <v>43</v>
      </c>
      <c r="S4" s="2" t="s">
        <v>150</v>
      </c>
      <c r="T4" s="2"/>
      <c r="U4" s="2" t="s">
        <v>43</v>
      </c>
      <c r="V4" s="2" t="s">
        <v>150</v>
      </c>
      <c r="W4" s="2"/>
      <c r="X4" s="2" t="s">
        <v>43</v>
      </c>
      <c r="Y4" s="2" t="s">
        <v>150</v>
      </c>
      <c r="Z4" s="2"/>
      <c r="AA4" s="2" t="s">
        <v>43</v>
      </c>
      <c r="AB4" s="2" t="s">
        <v>150</v>
      </c>
      <c r="AC4" s="2"/>
      <c r="AD4" s="2" t="s">
        <v>43</v>
      </c>
      <c r="AE4" s="2" t="s">
        <v>150</v>
      </c>
      <c r="DB4" s="2" t="s">
        <v>46</v>
      </c>
      <c r="DC4" s="2" t="s">
        <v>44</v>
      </c>
      <c r="DD4" s="2" t="s">
        <v>45</v>
      </c>
      <c r="DE4" s="2" t="s">
        <v>185</v>
      </c>
      <c r="DF4" s="2"/>
      <c r="DG4" s="43"/>
      <c r="DH4" s="2"/>
      <c r="DI4" s="2" t="s">
        <v>43</v>
      </c>
      <c r="DJ4" s="2" t="s">
        <v>150</v>
      </c>
      <c r="DK4" s="2"/>
      <c r="DL4" s="2" t="s">
        <v>43</v>
      </c>
      <c r="DM4" s="2" t="s">
        <v>150</v>
      </c>
      <c r="DN4" s="2"/>
      <c r="DO4" s="2" t="s">
        <v>43</v>
      </c>
      <c r="DP4" s="2" t="s">
        <v>150</v>
      </c>
      <c r="DQ4" s="2"/>
      <c r="DR4" s="2" t="s">
        <v>43</v>
      </c>
      <c r="DS4" s="2" t="s">
        <v>150</v>
      </c>
      <c r="DT4" s="2"/>
      <c r="DU4" s="2" t="s">
        <v>43</v>
      </c>
      <c r="DV4" s="2" t="s">
        <v>150</v>
      </c>
      <c r="DW4" s="2"/>
      <c r="DX4" s="2" t="s">
        <v>43</v>
      </c>
      <c r="DY4" s="2" t="s">
        <v>150</v>
      </c>
      <c r="DZ4" s="2"/>
      <c r="EA4" s="2" t="s">
        <v>43</v>
      </c>
      <c r="EB4" s="2" t="s">
        <v>150</v>
      </c>
      <c r="EC4" s="2"/>
      <c r="ED4" s="2" t="s">
        <v>43</v>
      </c>
      <c r="EE4" s="2" t="s">
        <v>150</v>
      </c>
    </row>
    <row r="5" spans="4:135" ht="15">
      <c r="D5" s="3" t="s">
        <v>47</v>
      </c>
      <c r="E5" s="3"/>
      <c r="F5" s="3"/>
      <c r="G5" s="44"/>
      <c r="J5" s="3" t="s">
        <v>47</v>
      </c>
      <c r="M5" s="3" t="s">
        <v>47</v>
      </c>
      <c r="O5" s="3"/>
      <c r="P5" s="3" t="s">
        <v>47</v>
      </c>
      <c r="R5" s="3"/>
      <c r="S5" s="3" t="s">
        <v>47</v>
      </c>
      <c r="U5" s="3"/>
      <c r="V5" s="3" t="s">
        <v>47</v>
      </c>
      <c r="X5" s="3"/>
      <c r="Y5" s="3" t="s">
        <v>47</v>
      </c>
      <c r="AA5" s="3"/>
      <c r="AB5" s="3" t="s">
        <v>47</v>
      </c>
      <c r="AD5" s="3"/>
      <c r="AE5" s="3" t="s">
        <v>47</v>
      </c>
      <c r="DD5" s="3" t="s">
        <v>47</v>
      </c>
      <c r="DE5" s="3"/>
      <c r="DF5" s="3"/>
      <c r="DG5" s="44"/>
      <c r="DI5" s="3"/>
      <c r="DJ5" s="3" t="s">
        <v>47</v>
      </c>
      <c r="DL5" s="3"/>
      <c r="DM5" s="3" t="s">
        <v>47</v>
      </c>
      <c r="DO5" s="3"/>
      <c r="DP5" s="3" t="s">
        <v>47</v>
      </c>
      <c r="DR5" s="3"/>
      <c r="DS5" s="3" t="s">
        <v>47</v>
      </c>
      <c r="DU5" s="3"/>
      <c r="DV5" s="3" t="s">
        <v>47</v>
      </c>
      <c r="DX5" s="3"/>
      <c r="DY5" s="3" t="s">
        <v>47</v>
      </c>
      <c r="EA5" s="3"/>
      <c r="EB5" s="3" t="s">
        <v>47</v>
      </c>
      <c r="ED5" s="3"/>
      <c r="EE5" s="3" t="s">
        <v>47</v>
      </c>
    </row>
    <row r="6" spans="2:135" ht="15">
      <c r="B6" s="4" t="s">
        <v>56</v>
      </c>
      <c r="D6" s="3"/>
      <c r="E6" s="3"/>
      <c r="F6" s="3"/>
      <c r="G6" s="44"/>
      <c r="H6" s="3"/>
      <c r="J6" s="3"/>
      <c r="K6" s="3"/>
      <c r="M6" s="3"/>
      <c r="O6" s="3"/>
      <c r="P6" s="3"/>
      <c r="R6" s="3"/>
      <c r="S6" s="3"/>
      <c r="U6" s="3"/>
      <c r="V6" s="3"/>
      <c r="X6" s="3"/>
      <c r="Y6" s="3"/>
      <c r="AA6" s="3"/>
      <c r="AB6" s="3"/>
      <c r="AD6" s="3"/>
      <c r="AE6" s="3"/>
      <c r="DB6" s="4" t="s">
        <v>56</v>
      </c>
      <c r="DD6" s="3"/>
      <c r="DE6" s="3"/>
      <c r="DF6" s="3"/>
      <c r="DG6" s="44"/>
      <c r="DH6" s="3"/>
      <c r="DI6" s="3"/>
      <c r="DJ6" s="3"/>
      <c r="DK6" s="3"/>
      <c r="DL6" s="3"/>
      <c r="DM6" s="3"/>
      <c r="DO6" s="3"/>
      <c r="DP6" s="3"/>
      <c r="DR6" s="3"/>
      <c r="DS6" s="3"/>
      <c r="DU6" s="3"/>
      <c r="DV6" s="3"/>
      <c r="DX6" s="3"/>
      <c r="DY6" s="3"/>
      <c r="EA6" s="3"/>
      <c r="EB6" s="3"/>
      <c r="ED6" s="3"/>
      <c r="EE6" s="3"/>
    </row>
    <row r="7" spans="2:135" ht="15">
      <c r="B7" s="5" t="s">
        <v>21</v>
      </c>
      <c r="C7" s="1" t="s">
        <v>7</v>
      </c>
      <c r="D7" s="54">
        <v>0.185</v>
      </c>
      <c r="E7" s="28">
        <v>0.185</v>
      </c>
      <c r="F7" s="29"/>
      <c r="G7" s="45"/>
      <c r="H7" s="3"/>
      <c r="I7" s="54">
        <v>3000</v>
      </c>
      <c r="J7" s="12">
        <f>IF(ISBLANK(I7)=FALSE,I7*$D7,"")</f>
        <v>555</v>
      </c>
      <c r="K7" s="3"/>
      <c r="M7" s="12">
        <f>IF(ISBLANK(L7)=FALSE,L7*$D7,"")</f>
      </c>
      <c r="O7" s="3"/>
      <c r="P7" s="12">
        <f>IF(ISBLANK(O7)=FALSE,O7*$D7,"")</f>
      </c>
      <c r="R7" s="3"/>
      <c r="S7" s="12">
        <f>IF(ISBLANK(R7)=FALSE,R7*$D7,"")</f>
      </c>
      <c r="U7" s="3"/>
      <c r="V7" s="12">
        <f>IF(ISBLANK(U7)=FALSE,U7*$D7,"")</f>
      </c>
      <c r="X7" s="3"/>
      <c r="Y7" s="12">
        <f>IF(ISBLANK(X7)=FALSE,X7*$D7,"")</f>
      </c>
      <c r="AA7" s="3"/>
      <c r="AB7" s="12">
        <f>IF(ISBLANK(AA7)=FALSE,AA7*$D7,"")</f>
      </c>
      <c r="AD7" s="3"/>
      <c r="AE7" s="12">
        <f>IF(ISBLANK(AD7)=FALSE,AD7*$D7,"")</f>
      </c>
      <c r="DB7" s="5" t="s">
        <v>21</v>
      </c>
      <c r="DC7" s="1" t="s">
        <v>7</v>
      </c>
      <c r="DD7" s="54">
        <v>0.185</v>
      </c>
      <c r="DE7" s="28">
        <v>0.185</v>
      </c>
      <c r="DF7" s="29"/>
      <c r="DG7" s="45"/>
      <c r="DH7" s="3"/>
      <c r="DI7" s="54">
        <v>3000</v>
      </c>
      <c r="DJ7" s="12">
        <f>IF(ISBLANK(DI7)=FALSE,DI7*$D7,"")</f>
        <v>555</v>
      </c>
      <c r="DK7" s="3"/>
      <c r="DL7" s="3"/>
      <c r="DM7" s="12">
        <f>IF(ISBLANK(DL7)=FALSE,DL7*$D7,"")</f>
      </c>
      <c r="DO7" s="3"/>
      <c r="DP7" s="12">
        <f>IF(ISBLANK(DO7)=FALSE,DO7*$D7,"")</f>
      </c>
      <c r="DR7" s="3"/>
      <c r="DS7" s="12">
        <f>IF(ISBLANK(DR7)=FALSE,DR7*$D7,"")</f>
      </c>
      <c r="DU7" s="3"/>
      <c r="DV7" s="12">
        <f>IF(ISBLANK(DU7)=FALSE,DU7*$D7,"")</f>
      </c>
      <c r="DX7" s="3"/>
      <c r="DY7" s="12">
        <f>IF(ISBLANK(DX7)=FALSE,DX7*$D7,"")</f>
      </c>
      <c r="EA7" s="3"/>
      <c r="EB7" s="12">
        <f>IF(ISBLANK(EA7)=FALSE,EA7*$D7,"")</f>
      </c>
      <c r="ED7" s="3"/>
      <c r="EE7" s="12">
        <f>IF(ISBLANK(ED7)=FALSE,ED7*$D7,"")</f>
      </c>
    </row>
    <row r="8" spans="2:135" ht="15">
      <c r="B8" s="5" t="s">
        <v>52</v>
      </c>
      <c r="C8" s="1" t="s">
        <v>7</v>
      </c>
      <c r="D8" s="54">
        <v>0.23</v>
      </c>
      <c r="E8" s="28">
        <v>0.23</v>
      </c>
      <c r="F8" s="29"/>
      <c r="G8" s="45"/>
      <c r="H8" s="3"/>
      <c r="I8" s="18" t="s">
        <v>149</v>
      </c>
      <c r="J8" s="12"/>
      <c r="K8" s="3"/>
      <c r="L8" s="54">
        <v>2500</v>
      </c>
      <c r="M8" s="12">
        <f aca="true" t="shared" si="0" ref="M8:M71">IF(ISBLANK(L8)=FALSE,L8*$D8,"")</f>
        <v>575</v>
      </c>
      <c r="O8" s="6"/>
      <c r="P8" s="12">
        <f aca="true" t="shared" si="1" ref="P8:P71">IF(ISBLANK(O8)=FALSE,O8*$D8,"")</f>
      </c>
      <c r="R8" s="6"/>
      <c r="S8" s="12">
        <f aca="true" t="shared" si="2" ref="S8:S71">IF(ISBLANK(R8)=FALSE,R8*$D8,"")</f>
      </c>
      <c r="U8" s="6"/>
      <c r="V8" s="12">
        <f aca="true" t="shared" si="3" ref="V8:V71">IF(ISBLANK(U8)=FALSE,U8*$D8,"")</f>
      </c>
      <c r="X8" s="6"/>
      <c r="Y8" s="12">
        <f aca="true" t="shared" si="4" ref="Y8:Y71">IF(ISBLANK(X8)=FALSE,X8*$D8,"")</f>
      </c>
      <c r="AA8" s="6"/>
      <c r="AB8" s="12">
        <f aca="true" t="shared" si="5" ref="AB8:AB71">IF(ISBLANK(AA8)=FALSE,AA8*$D8,"")</f>
      </c>
      <c r="AD8" s="6"/>
      <c r="AE8" s="12">
        <f aca="true" t="shared" si="6" ref="AE8:AE71">IF(ISBLANK(AD8)=FALSE,AD8*$D8,"")</f>
      </c>
      <c r="DB8" s="5" t="s">
        <v>52</v>
      </c>
      <c r="DC8" s="1" t="s">
        <v>7</v>
      </c>
      <c r="DD8" s="54">
        <v>0.23</v>
      </c>
      <c r="DE8" s="28">
        <v>0.23</v>
      </c>
      <c r="DF8" s="29"/>
      <c r="DG8" s="45"/>
      <c r="DH8" s="3"/>
      <c r="DI8" s="18" t="s">
        <v>149</v>
      </c>
      <c r="DJ8" s="12"/>
      <c r="DK8" s="3"/>
      <c r="DL8" s="54">
        <v>2500</v>
      </c>
      <c r="DM8" s="12">
        <f aca="true" t="shared" si="7" ref="DM8:DM71">IF(ISBLANK(DL8)=FALSE,DL8*$D8,"")</f>
        <v>575</v>
      </c>
      <c r="DO8" s="6"/>
      <c r="DP8" s="12">
        <f aca="true" t="shared" si="8" ref="DP8:DP71">IF(ISBLANK(DO8)=FALSE,DO8*$D8,"")</f>
      </c>
      <c r="DR8" s="6"/>
      <c r="DS8" s="12">
        <f aca="true" t="shared" si="9" ref="DS8:DS71">IF(ISBLANK(DR8)=FALSE,DR8*$D8,"")</f>
      </c>
      <c r="DU8" s="6"/>
      <c r="DV8" s="12">
        <f aca="true" t="shared" si="10" ref="DV8:DV71">IF(ISBLANK(DU8)=FALSE,DU8*$D8,"")</f>
      </c>
      <c r="DX8" s="6"/>
      <c r="DY8" s="12">
        <f aca="true" t="shared" si="11" ref="DY8:DY71">IF(ISBLANK(DX8)=FALSE,DX8*$D8,"")</f>
      </c>
      <c r="EA8" s="6"/>
      <c r="EB8" s="12">
        <f aca="true" t="shared" si="12" ref="EB8:EB71">IF(ISBLANK(EA8)=FALSE,EA8*$D8,"")</f>
      </c>
      <c r="ED8" s="6"/>
      <c r="EE8" s="12">
        <f aca="true" t="shared" si="13" ref="EE8:EE71">IF(ISBLANK(ED8)=FALSE,ED8*$D8,"")</f>
      </c>
    </row>
    <row r="9" spans="2:135" ht="15">
      <c r="B9" s="5" t="s">
        <v>53</v>
      </c>
      <c r="C9" s="1" t="s">
        <v>7</v>
      </c>
      <c r="D9" s="54">
        <v>0.1</v>
      </c>
      <c r="E9" s="28">
        <v>0.1</v>
      </c>
      <c r="F9" s="29"/>
      <c r="G9" s="45"/>
      <c r="H9" s="3"/>
      <c r="J9" s="12">
        <f aca="true" t="shared" si="14" ref="J9:J72">IF(ISBLANK(I9)=FALSE,I9*$D9,"")</f>
      </c>
      <c r="K9" s="3"/>
      <c r="L9" s="18" t="s">
        <v>149</v>
      </c>
      <c r="M9" s="12"/>
      <c r="O9" s="54">
        <v>1600</v>
      </c>
      <c r="P9" s="12">
        <f t="shared" si="1"/>
        <v>160</v>
      </c>
      <c r="R9" s="6"/>
      <c r="S9" s="12">
        <f t="shared" si="2"/>
      </c>
      <c r="U9" s="6"/>
      <c r="V9" s="12">
        <f t="shared" si="3"/>
      </c>
      <c r="X9" s="6"/>
      <c r="Y9" s="12">
        <f t="shared" si="4"/>
      </c>
      <c r="AA9" s="6"/>
      <c r="AB9" s="12">
        <f t="shared" si="5"/>
      </c>
      <c r="AD9" s="6"/>
      <c r="AE9" s="12">
        <f t="shared" si="6"/>
      </c>
      <c r="DB9" s="5" t="s">
        <v>53</v>
      </c>
      <c r="DC9" s="1" t="s">
        <v>7</v>
      </c>
      <c r="DD9" s="54">
        <v>0.1</v>
      </c>
      <c r="DE9" s="28">
        <v>0.1</v>
      </c>
      <c r="DF9" s="29"/>
      <c r="DG9" s="45"/>
      <c r="DH9" s="3"/>
      <c r="DI9" s="3"/>
      <c r="DJ9" s="12">
        <f aca="true" t="shared" si="15" ref="DJ9:DJ72">IF(ISBLANK(DI9)=FALSE,DI9*$D9,"")</f>
      </c>
      <c r="DK9" s="3"/>
      <c r="DL9" s="18" t="s">
        <v>149</v>
      </c>
      <c r="DM9" s="12"/>
      <c r="DO9" s="54">
        <v>1600</v>
      </c>
      <c r="DP9" s="12">
        <f t="shared" si="8"/>
        <v>160</v>
      </c>
      <c r="DR9" s="6"/>
      <c r="DS9" s="12">
        <f t="shared" si="9"/>
      </c>
      <c r="DU9" s="6"/>
      <c r="DV9" s="12">
        <f t="shared" si="10"/>
      </c>
      <c r="DX9" s="6"/>
      <c r="DY9" s="12">
        <f t="shared" si="11"/>
      </c>
      <c r="EA9" s="6"/>
      <c r="EB9" s="12">
        <f t="shared" si="12"/>
      </c>
      <c r="ED9" s="6"/>
      <c r="EE9" s="12">
        <f t="shared" si="13"/>
      </c>
    </row>
    <row r="10" spans="2:135" ht="15">
      <c r="B10" s="5" t="s">
        <v>92</v>
      </c>
      <c r="C10" s="1" t="s">
        <v>82</v>
      </c>
      <c r="D10" s="54">
        <v>7</v>
      </c>
      <c r="E10" s="28">
        <v>7</v>
      </c>
      <c r="F10" s="30"/>
      <c r="G10" s="46"/>
      <c r="H10" s="3"/>
      <c r="J10" s="12">
        <f t="shared" si="14"/>
      </c>
      <c r="K10" s="3"/>
      <c r="M10" s="12">
        <f t="shared" si="0"/>
      </c>
      <c r="O10" s="18" t="s">
        <v>149</v>
      </c>
      <c r="P10" s="12"/>
      <c r="R10" s="54">
        <v>100</v>
      </c>
      <c r="S10" s="12">
        <f t="shared" si="2"/>
        <v>700</v>
      </c>
      <c r="U10" s="6"/>
      <c r="V10" s="12">
        <f t="shared" si="3"/>
      </c>
      <c r="X10" s="6"/>
      <c r="Y10" s="12">
        <f t="shared" si="4"/>
      </c>
      <c r="AA10" s="6"/>
      <c r="AB10" s="12">
        <f t="shared" si="5"/>
      </c>
      <c r="AD10" s="6"/>
      <c r="AE10" s="12">
        <f t="shared" si="6"/>
      </c>
      <c r="DB10" s="5" t="s">
        <v>92</v>
      </c>
      <c r="DC10" s="1" t="s">
        <v>82</v>
      </c>
      <c r="DD10" s="54">
        <v>7</v>
      </c>
      <c r="DE10" s="28">
        <v>7</v>
      </c>
      <c r="DF10" s="30"/>
      <c r="DG10" s="46"/>
      <c r="DH10" s="3"/>
      <c r="DI10" s="3"/>
      <c r="DJ10" s="12">
        <f t="shared" si="15"/>
      </c>
      <c r="DK10" s="3"/>
      <c r="DL10" s="3"/>
      <c r="DM10" s="12">
        <f t="shared" si="7"/>
      </c>
      <c r="DO10" s="18" t="s">
        <v>149</v>
      </c>
      <c r="DP10" s="12"/>
      <c r="DR10" s="54">
        <v>100</v>
      </c>
      <c r="DS10" s="12">
        <f t="shared" si="9"/>
        <v>700</v>
      </c>
      <c r="DU10" s="6"/>
      <c r="DV10" s="12">
        <f t="shared" si="10"/>
      </c>
      <c r="DX10" s="6"/>
      <c r="DY10" s="12">
        <f t="shared" si="11"/>
      </c>
      <c r="EA10" s="6"/>
      <c r="EB10" s="12">
        <f t="shared" si="12"/>
      </c>
      <c r="ED10" s="6"/>
      <c r="EE10" s="12">
        <f t="shared" si="13"/>
      </c>
    </row>
    <row r="11" spans="2:135" ht="15">
      <c r="B11" s="5" t="s">
        <v>93</v>
      </c>
      <c r="C11" s="1" t="s">
        <v>81</v>
      </c>
      <c r="D11" s="54">
        <v>0.28</v>
      </c>
      <c r="E11" s="28">
        <v>0.28</v>
      </c>
      <c r="F11" s="30"/>
      <c r="G11" s="46"/>
      <c r="H11" s="3"/>
      <c r="J11" s="12">
        <f t="shared" si="14"/>
      </c>
      <c r="K11" s="3"/>
      <c r="M11" s="12">
        <f t="shared" si="0"/>
      </c>
      <c r="O11" s="6"/>
      <c r="P11" s="12">
        <f t="shared" si="1"/>
      </c>
      <c r="R11" s="18" t="s">
        <v>149</v>
      </c>
      <c r="S11" s="12"/>
      <c r="U11" s="54">
        <v>2000</v>
      </c>
      <c r="V11" s="12">
        <f t="shared" si="3"/>
        <v>560</v>
      </c>
      <c r="X11" s="6"/>
      <c r="Y11" s="12">
        <f t="shared" si="4"/>
      </c>
      <c r="AA11" s="6"/>
      <c r="AB11" s="12">
        <f t="shared" si="5"/>
      </c>
      <c r="AD11" s="6"/>
      <c r="AE11" s="12">
        <f t="shared" si="6"/>
      </c>
      <c r="DB11" s="5" t="s">
        <v>93</v>
      </c>
      <c r="DC11" s="1" t="s">
        <v>81</v>
      </c>
      <c r="DD11" s="54">
        <v>0.28</v>
      </c>
      <c r="DE11" s="28">
        <v>0.28</v>
      </c>
      <c r="DF11" s="30"/>
      <c r="DG11" s="46"/>
      <c r="DH11" s="3"/>
      <c r="DI11" s="3"/>
      <c r="DJ11" s="12">
        <f t="shared" si="15"/>
      </c>
      <c r="DK11" s="3"/>
      <c r="DL11" s="3"/>
      <c r="DM11" s="12">
        <f t="shared" si="7"/>
      </c>
      <c r="DO11" s="6"/>
      <c r="DP11" s="12">
        <f t="shared" si="8"/>
      </c>
      <c r="DR11" s="18" t="s">
        <v>149</v>
      </c>
      <c r="DS11" s="12"/>
      <c r="DU11" s="54">
        <v>2000</v>
      </c>
      <c r="DV11" s="12">
        <f t="shared" si="10"/>
        <v>560</v>
      </c>
      <c r="DX11" s="6"/>
      <c r="DY11" s="12">
        <f t="shared" si="11"/>
      </c>
      <c r="EA11" s="6"/>
      <c r="EB11" s="12">
        <f t="shared" si="12"/>
      </c>
      <c r="ED11" s="6"/>
      <c r="EE11" s="12">
        <f t="shared" si="13"/>
      </c>
    </row>
    <row r="12" spans="2:135" ht="15">
      <c r="B12" s="5" t="s">
        <v>94</v>
      </c>
      <c r="C12" s="1" t="s">
        <v>9</v>
      </c>
      <c r="D12" s="54">
        <v>1.5</v>
      </c>
      <c r="E12" s="28">
        <v>1.5</v>
      </c>
      <c r="F12" s="30"/>
      <c r="G12" s="46"/>
      <c r="H12" s="3"/>
      <c r="J12" s="12">
        <f t="shared" si="14"/>
      </c>
      <c r="K12" s="3"/>
      <c r="M12" s="12">
        <f t="shared" si="0"/>
      </c>
      <c r="O12" s="6"/>
      <c r="P12" s="12">
        <f t="shared" si="1"/>
      </c>
      <c r="R12" s="6"/>
      <c r="S12" s="12">
        <f t="shared" si="2"/>
      </c>
      <c r="U12" s="54">
        <v>1</v>
      </c>
      <c r="V12" s="12">
        <f t="shared" si="3"/>
        <v>1.5</v>
      </c>
      <c r="X12" s="6"/>
      <c r="Y12" s="12">
        <f t="shared" si="4"/>
      </c>
      <c r="AA12" s="6"/>
      <c r="AB12" s="12">
        <f t="shared" si="5"/>
      </c>
      <c r="AD12" s="6"/>
      <c r="AE12" s="12">
        <f t="shared" si="6"/>
      </c>
      <c r="DB12" s="5" t="s">
        <v>94</v>
      </c>
      <c r="DC12" s="1" t="s">
        <v>9</v>
      </c>
      <c r="DD12" s="54">
        <v>1.5</v>
      </c>
      <c r="DE12" s="28">
        <v>1.5</v>
      </c>
      <c r="DF12" s="30"/>
      <c r="DG12" s="46"/>
      <c r="DH12" s="3"/>
      <c r="DI12" s="3"/>
      <c r="DJ12" s="12">
        <f t="shared" si="15"/>
      </c>
      <c r="DK12" s="3"/>
      <c r="DL12" s="3"/>
      <c r="DM12" s="12">
        <f t="shared" si="7"/>
      </c>
      <c r="DO12" s="6"/>
      <c r="DP12" s="12">
        <f t="shared" si="8"/>
      </c>
      <c r="DR12" s="6"/>
      <c r="DS12" s="12">
        <f t="shared" si="9"/>
      </c>
      <c r="DU12" s="54">
        <v>1</v>
      </c>
      <c r="DV12" s="12">
        <f t="shared" si="10"/>
        <v>1.5</v>
      </c>
      <c r="DX12" s="6"/>
      <c r="DY12" s="12">
        <f t="shared" si="11"/>
      </c>
      <c r="EA12" s="6"/>
      <c r="EB12" s="12">
        <f t="shared" si="12"/>
      </c>
      <c r="ED12" s="6"/>
      <c r="EE12" s="12">
        <f t="shared" si="13"/>
      </c>
    </row>
    <row r="13" spans="2:135" ht="15">
      <c r="B13" s="5" t="s">
        <v>95</v>
      </c>
      <c r="C13" s="1" t="s">
        <v>60</v>
      </c>
      <c r="D13" s="54">
        <v>0.66</v>
      </c>
      <c r="E13" s="28">
        <v>0.66</v>
      </c>
      <c r="F13" s="29"/>
      <c r="G13" s="45"/>
      <c r="H13" s="3"/>
      <c r="J13" s="12">
        <f t="shared" si="14"/>
      </c>
      <c r="K13" s="3"/>
      <c r="M13" s="12">
        <f t="shared" si="0"/>
      </c>
      <c r="O13" s="6"/>
      <c r="P13" s="12">
        <f t="shared" si="1"/>
      </c>
      <c r="R13" s="6"/>
      <c r="S13" s="12">
        <f t="shared" si="2"/>
      </c>
      <c r="U13" s="18" t="s">
        <v>149</v>
      </c>
      <c r="V13" s="12"/>
      <c r="X13" s="54">
        <v>1700</v>
      </c>
      <c r="Y13" s="12">
        <f t="shared" si="4"/>
        <v>1122</v>
      </c>
      <c r="AA13" s="6"/>
      <c r="AB13" s="12">
        <f t="shared" si="5"/>
      </c>
      <c r="AD13" s="6"/>
      <c r="AE13" s="12">
        <f t="shared" si="6"/>
      </c>
      <c r="DB13" s="5" t="s">
        <v>95</v>
      </c>
      <c r="DC13" s="1" t="s">
        <v>60</v>
      </c>
      <c r="DD13" s="54">
        <v>0.66</v>
      </c>
      <c r="DE13" s="28">
        <v>0.66</v>
      </c>
      <c r="DF13" s="29"/>
      <c r="DG13" s="45"/>
      <c r="DH13" s="3"/>
      <c r="DI13" s="3"/>
      <c r="DJ13" s="12">
        <f t="shared" si="15"/>
      </c>
      <c r="DK13" s="3"/>
      <c r="DL13" s="3"/>
      <c r="DM13" s="12">
        <f t="shared" si="7"/>
      </c>
      <c r="DO13" s="6"/>
      <c r="DP13" s="12">
        <f t="shared" si="8"/>
      </c>
      <c r="DR13" s="6"/>
      <c r="DS13" s="12">
        <f t="shared" si="9"/>
      </c>
      <c r="DU13" s="18" t="s">
        <v>149</v>
      </c>
      <c r="DV13" s="12"/>
      <c r="DX13" s="54">
        <v>1700</v>
      </c>
      <c r="DY13" s="12">
        <f t="shared" si="11"/>
        <v>1122</v>
      </c>
      <c r="EA13" s="6"/>
      <c r="EB13" s="12">
        <f t="shared" si="12"/>
      </c>
      <c r="ED13" s="6"/>
      <c r="EE13" s="12">
        <f t="shared" si="13"/>
      </c>
    </row>
    <row r="14" spans="2:132" ht="15">
      <c r="B14" s="5" t="s">
        <v>96</v>
      </c>
      <c r="C14" s="1" t="s">
        <v>60</v>
      </c>
      <c r="D14" s="54">
        <v>0.75</v>
      </c>
      <c r="E14" s="28">
        <v>0.75</v>
      </c>
      <c r="F14" s="29"/>
      <c r="G14" s="45"/>
      <c r="H14" s="3"/>
      <c r="J14" s="12">
        <f t="shared" si="14"/>
      </c>
      <c r="K14" s="3"/>
      <c r="M14" s="12">
        <f t="shared" si="0"/>
      </c>
      <c r="O14" s="6"/>
      <c r="P14" s="12">
        <f t="shared" si="1"/>
      </c>
      <c r="R14" s="6"/>
      <c r="S14" s="12">
        <f t="shared" si="2"/>
      </c>
      <c r="U14" s="6"/>
      <c r="V14" s="12">
        <f t="shared" si="3"/>
      </c>
      <c r="X14" s="18" t="s">
        <v>149</v>
      </c>
      <c r="Y14" s="12"/>
      <c r="AA14" s="54">
        <v>1350</v>
      </c>
      <c r="AB14" s="12">
        <f t="shared" si="5"/>
        <v>1012.5</v>
      </c>
      <c r="DB14" s="5" t="s">
        <v>96</v>
      </c>
      <c r="DC14" s="1" t="s">
        <v>60</v>
      </c>
      <c r="DD14" s="54">
        <v>0.75</v>
      </c>
      <c r="DE14" s="28">
        <v>0.75</v>
      </c>
      <c r="DF14" s="29"/>
      <c r="DG14" s="45"/>
      <c r="DH14" s="3"/>
      <c r="DI14" s="3"/>
      <c r="DJ14" s="12">
        <f t="shared" si="15"/>
      </c>
      <c r="DK14" s="3"/>
      <c r="DL14" s="3"/>
      <c r="DM14" s="12">
        <f t="shared" si="7"/>
      </c>
      <c r="DO14" s="6"/>
      <c r="DP14" s="12">
        <f t="shared" si="8"/>
      </c>
      <c r="DR14" s="6"/>
      <c r="DS14" s="12">
        <f t="shared" si="9"/>
      </c>
      <c r="DU14" s="6"/>
      <c r="DV14" s="12">
        <f t="shared" si="10"/>
      </c>
      <c r="DX14" s="18" t="s">
        <v>149</v>
      </c>
      <c r="DY14" s="12"/>
      <c r="EA14" s="54">
        <v>1350</v>
      </c>
      <c r="EB14" s="12">
        <f t="shared" si="12"/>
        <v>1012.5</v>
      </c>
    </row>
    <row r="15" spans="2:135" ht="15">
      <c r="B15" s="5" t="s">
        <v>194</v>
      </c>
      <c r="C15" s="1" t="s">
        <v>60</v>
      </c>
      <c r="D15" s="54">
        <v>1.01</v>
      </c>
      <c r="E15" s="28">
        <v>1.01</v>
      </c>
      <c r="F15" s="29"/>
      <c r="G15" s="45"/>
      <c r="H15" s="3"/>
      <c r="J15" s="12"/>
      <c r="K15" s="3"/>
      <c r="M15" s="12"/>
      <c r="O15" s="6"/>
      <c r="P15" s="12"/>
      <c r="R15" s="6"/>
      <c r="S15" s="12"/>
      <c r="U15" s="6"/>
      <c r="V15" s="12"/>
      <c r="X15" s="18"/>
      <c r="Y15" s="12"/>
      <c r="AA15" s="18" t="s">
        <v>149</v>
      </c>
      <c r="AB15" s="12"/>
      <c r="AD15" s="54">
        <v>700</v>
      </c>
      <c r="AE15" s="12">
        <f>IF(ISBLANK(AD15)=FALSE,AD15*$D15,"")</f>
        <v>707</v>
      </c>
      <c r="DB15" s="5" t="s">
        <v>194</v>
      </c>
      <c r="DC15" s="1" t="s">
        <v>60</v>
      </c>
      <c r="DD15" s="54">
        <v>1.01</v>
      </c>
      <c r="DE15" s="28">
        <v>1.01</v>
      </c>
      <c r="DF15" s="29"/>
      <c r="DG15" s="45"/>
      <c r="DH15" s="3"/>
      <c r="DI15" s="3"/>
      <c r="DJ15" s="12"/>
      <c r="DK15" s="3"/>
      <c r="DL15" s="3"/>
      <c r="DM15" s="12"/>
      <c r="DO15" s="6"/>
      <c r="DP15" s="12"/>
      <c r="DR15" s="6"/>
      <c r="DS15" s="12"/>
      <c r="DU15" s="6"/>
      <c r="DV15" s="12"/>
      <c r="DX15" s="18"/>
      <c r="DY15" s="12"/>
      <c r="EA15" s="18" t="s">
        <v>149</v>
      </c>
      <c r="EB15" s="12"/>
      <c r="ED15" s="54">
        <v>700</v>
      </c>
      <c r="EE15" s="12">
        <f>IF(ISBLANK(ED15)=FALSE,ED15*$D15,"")</f>
        <v>707</v>
      </c>
    </row>
    <row r="16" spans="4:135" ht="15">
      <c r="D16" s="29"/>
      <c r="E16" s="66"/>
      <c r="F16" s="29"/>
      <c r="G16" s="45"/>
      <c r="H16" s="3"/>
      <c r="J16" s="12">
        <f t="shared" si="14"/>
      </c>
      <c r="K16" s="3"/>
      <c r="M16" s="12">
        <f t="shared" si="0"/>
      </c>
      <c r="O16" s="6"/>
      <c r="P16" s="12">
        <f t="shared" si="1"/>
      </c>
      <c r="R16" s="6"/>
      <c r="S16" s="12">
        <f t="shared" si="2"/>
      </c>
      <c r="U16" s="6"/>
      <c r="V16" s="12">
        <f t="shared" si="3"/>
      </c>
      <c r="X16" s="6"/>
      <c r="Y16" s="12">
        <f t="shared" si="4"/>
      </c>
      <c r="AB16" s="12"/>
      <c r="AD16" s="18" t="s">
        <v>149</v>
      </c>
      <c r="AE16" s="12"/>
      <c r="AG16" s="72"/>
      <c r="DD16" s="29"/>
      <c r="DE16" s="66"/>
      <c r="DF16" s="29"/>
      <c r="DG16" s="45"/>
      <c r="DH16" s="3"/>
      <c r="DI16" s="3"/>
      <c r="DJ16" s="12">
        <f t="shared" si="15"/>
      </c>
      <c r="DK16" s="3"/>
      <c r="DL16" s="3"/>
      <c r="DM16" s="12">
        <f t="shared" si="7"/>
      </c>
      <c r="DO16" s="6"/>
      <c r="DP16" s="12">
        <f t="shared" si="8"/>
      </c>
      <c r="DR16" s="6"/>
      <c r="DS16" s="12">
        <f t="shared" si="9"/>
      </c>
      <c r="DU16" s="6"/>
      <c r="DV16" s="12">
        <f t="shared" si="10"/>
      </c>
      <c r="DX16" s="6"/>
      <c r="DY16" s="12">
        <f t="shared" si="11"/>
      </c>
      <c r="EB16" s="12"/>
      <c r="ED16" s="18" t="s">
        <v>149</v>
      </c>
      <c r="EE16" s="12"/>
    </row>
    <row r="17" spans="2:135" ht="15">
      <c r="B17" s="65" t="s">
        <v>181</v>
      </c>
      <c r="C17" s="63" t="s">
        <v>7</v>
      </c>
      <c r="D17" s="54">
        <v>0</v>
      </c>
      <c r="E17" s="78">
        <v>0</v>
      </c>
      <c r="F17" s="64"/>
      <c r="G17" s="45"/>
      <c r="H17" s="62"/>
      <c r="I17" s="62"/>
      <c r="J17" s="76">
        <f>$D17*I7</f>
        <v>0</v>
      </c>
      <c r="K17" s="77"/>
      <c r="L17" s="77"/>
      <c r="M17" s="76">
        <f>$D17*L8</f>
        <v>0</v>
      </c>
      <c r="N17" s="77"/>
      <c r="O17" s="76"/>
      <c r="P17" s="76">
        <f>$D17*O9</f>
        <v>0</v>
      </c>
      <c r="R17" s="6"/>
      <c r="S17" s="12"/>
      <c r="U17" s="6"/>
      <c r="V17" s="12"/>
      <c r="X17" s="6"/>
      <c r="Y17" s="12"/>
      <c r="AA17" s="18"/>
      <c r="AB17" s="12"/>
      <c r="AD17" s="18"/>
      <c r="AE17" s="12"/>
      <c r="DB17" s="65" t="s">
        <v>181</v>
      </c>
      <c r="DC17" s="63" t="s">
        <v>7</v>
      </c>
      <c r="DD17" s="54">
        <v>0</v>
      </c>
      <c r="DE17" s="78">
        <v>0</v>
      </c>
      <c r="DF17" s="64"/>
      <c r="DG17" s="45"/>
      <c r="DH17" s="62"/>
      <c r="DI17" s="62"/>
      <c r="DJ17" s="76">
        <f>$D17*DI7</f>
        <v>0</v>
      </c>
      <c r="DK17" s="77"/>
      <c r="DL17" s="77"/>
      <c r="DM17" s="76">
        <f>$D17*DL8</f>
        <v>0</v>
      </c>
      <c r="DN17" s="77"/>
      <c r="DO17" s="76"/>
      <c r="DP17" s="76">
        <f>$D17*DO9</f>
        <v>0</v>
      </c>
      <c r="DR17" s="6"/>
      <c r="DS17" s="12"/>
      <c r="DU17" s="6"/>
      <c r="DV17" s="12"/>
      <c r="DX17" s="6"/>
      <c r="DY17" s="12"/>
      <c r="EA17" s="18"/>
      <c r="EB17" s="12"/>
      <c r="ED17" s="18"/>
      <c r="EE17" s="12"/>
    </row>
    <row r="18" spans="4:135" ht="15">
      <c r="D18" s="29"/>
      <c r="E18" s="66"/>
      <c r="F18" s="29"/>
      <c r="G18" s="45"/>
      <c r="H18" s="3"/>
      <c r="J18" s="12"/>
      <c r="K18" s="3"/>
      <c r="M18" s="12"/>
      <c r="O18" s="6"/>
      <c r="P18" s="12"/>
      <c r="R18" s="6"/>
      <c r="S18" s="12"/>
      <c r="U18" s="6"/>
      <c r="V18" s="12"/>
      <c r="X18" s="6"/>
      <c r="Y18" s="12"/>
      <c r="AA18" s="18"/>
      <c r="AB18" s="12"/>
      <c r="AD18" s="18"/>
      <c r="AE18" s="12"/>
      <c r="DD18" s="29"/>
      <c r="DE18" s="66"/>
      <c r="DF18" s="29"/>
      <c r="DG18" s="45"/>
      <c r="DH18" s="3"/>
      <c r="DI18" s="3"/>
      <c r="DJ18" s="12"/>
      <c r="DK18" s="3"/>
      <c r="DL18" s="3"/>
      <c r="DM18" s="12"/>
      <c r="DO18" s="6"/>
      <c r="DP18" s="12"/>
      <c r="DR18" s="6"/>
      <c r="DS18" s="12"/>
      <c r="DU18" s="6"/>
      <c r="DV18" s="12"/>
      <c r="DX18" s="6"/>
      <c r="DY18" s="12"/>
      <c r="EA18" s="18"/>
      <c r="EB18" s="12"/>
      <c r="ED18" s="18"/>
      <c r="EE18" s="12"/>
    </row>
    <row r="19" spans="4:135" ht="15">
      <c r="D19" s="29"/>
      <c r="E19" s="66"/>
      <c r="F19" s="29"/>
      <c r="G19" s="45"/>
      <c r="H19" s="3"/>
      <c r="J19" s="12"/>
      <c r="K19" s="3"/>
      <c r="M19" s="12"/>
      <c r="O19" s="6"/>
      <c r="P19" s="12"/>
      <c r="R19" s="6"/>
      <c r="S19" s="12"/>
      <c r="U19" s="6"/>
      <c r="V19" s="12"/>
      <c r="X19" s="6"/>
      <c r="Y19" s="12"/>
      <c r="AA19" s="18"/>
      <c r="AB19" s="12"/>
      <c r="AD19" s="18"/>
      <c r="AE19" s="12"/>
      <c r="DD19" s="29"/>
      <c r="DE19" s="66"/>
      <c r="DF19" s="29"/>
      <c r="DG19" s="45"/>
      <c r="DH19" s="3"/>
      <c r="DI19" s="3"/>
      <c r="DJ19" s="12"/>
      <c r="DK19" s="3"/>
      <c r="DL19" s="3"/>
      <c r="DM19" s="12"/>
      <c r="DO19" s="6"/>
      <c r="DP19" s="12"/>
      <c r="DR19" s="6"/>
      <c r="DS19" s="12"/>
      <c r="DU19" s="6"/>
      <c r="DV19" s="12"/>
      <c r="DX19" s="6"/>
      <c r="DY19" s="12"/>
      <c r="EA19" s="18"/>
      <c r="EB19" s="12"/>
      <c r="ED19" s="18"/>
      <c r="EE19" s="12"/>
    </row>
    <row r="20" spans="1:135" ht="15.75" thickBot="1">
      <c r="A20" s="59"/>
      <c r="B20" s="10" t="s">
        <v>148</v>
      </c>
      <c r="C20" s="10"/>
      <c r="D20" s="10"/>
      <c r="E20" s="67"/>
      <c r="F20" s="10"/>
      <c r="G20" s="47"/>
      <c r="H20" s="10"/>
      <c r="I20" s="14"/>
      <c r="J20" s="11">
        <f>SUM(J7:J19)</f>
        <v>555</v>
      </c>
      <c r="K20" s="11"/>
      <c r="L20" s="11"/>
      <c r="M20" s="11">
        <f>SUM(M7:M19)</f>
        <v>575</v>
      </c>
      <c r="N20" s="11"/>
      <c r="O20" s="11"/>
      <c r="P20" s="11">
        <f>SUM(P7:P19)</f>
        <v>160</v>
      </c>
      <c r="Q20" s="11"/>
      <c r="R20" s="11"/>
      <c r="S20" s="11">
        <f>SUM(S7:S19)</f>
        <v>700</v>
      </c>
      <c r="T20" s="11"/>
      <c r="U20" s="11"/>
      <c r="V20" s="11">
        <f>SUM(V7:V19)</f>
        <v>561.5</v>
      </c>
      <c r="W20" s="11"/>
      <c r="X20" s="11"/>
      <c r="Y20" s="11">
        <f>SUM(Y7:Y19)</f>
        <v>1122</v>
      </c>
      <c r="Z20" s="11"/>
      <c r="AA20" s="11"/>
      <c r="AB20" s="11">
        <f>SUM(AB7:AB19)</f>
        <v>1012.5</v>
      </c>
      <c r="AC20" s="11"/>
      <c r="AD20" s="11"/>
      <c r="AE20" s="11">
        <f>SUM(AE7:AE19)</f>
        <v>707</v>
      </c>
      <c r="AF20" s="11"/>
      <c r="AG20" s="11"/>
      <c r="AH20" s="11"/>
      <c r="AI20" s="11"/>
      <c r="AJ20" s="11"/>
      <c r="DB20" s="10" t="s">
        <v>148</v>
      </c>
      <c r="DC20" s="10"/>
      <c r="DD20" s="10"/>
      <c r="DE20" s="67"/>
      <c r="DF20" s="10"/>
      <c r="DG20" s="47"/>
      <c r="DH20" s="10"/>
      <c r="DI20" s="14"/>
      <c r="DJ20" s="11">
        <f>SUM(DJ7:DJ19)</f>
        <v>555</v>
      </c>
      <c r="DK20" s="11"/>
      <c r="DL20" s="11"/>
      <c r="DM20" s="11">
        <f>SUM(DM7:DM19)</f>
        <v>575</v>
      </c>
      <c r="DN20" s="11"/>
      <c r="DO20" s="11"/>
      <c r="DP20" s="11">
        <f>SUM(DP7:DP19)</f>
        <v>160</v>
      </c>
      <c r="DQ20" s="11"/>
      <c r="DR20" s="11"/>
      <c r="DS20" s="11">
        <f>SUM(DS7:DS19)</f>
        <v>700</v>
      </c>
      <c r="DT20" s="11"/>
      <c r="DU20" s="11"/>
      <c r="DV20" s="11">
        <f>SUM(DV7:DV19)</f>
        <v>561.5</v>
      </c>
      <c r="DW20" s="11"/>
      <c r="DX20" s="11"/>
      <c r="DY20" s="11">
        <f>SUM(DY7:DY19)</f>
        <v>1122</v>
      </c>
      <c r="DZ20" s="11"/>
      <c r="EA20" s="11"/>
      <c r="EB20" s="11">
        <f>SUM(EB7:EB19)</f>
        <v>1012.5</v>
      </c>
      <c r="EC20" s="11"/>
      <c r="ED20" s="11"/>
      <c r="EE20" s="11">
        <f>SUM(EE7:EE19)</f>
        <v>707</v>
      </c>
    </row>
    <row r="21" spans="5:119" ht="16.5" thickBot="1" thickTop="1">
      <c r="E21" s="23"/>
      <c r="K21" s="22"/>
      <c r="L21" s="26"/>
      <c r="M21" s="22"/>
      <c r="N21" s="17"/>
      <c r="O21" s="17"/>
      <c r="DE21" s="23"/>
      <c r="DG21" s="48"/>
      <c r="DI21" s="3"/>
      <c r="DK21" s="22"/>
      <c r="DL21" s="26"/>
      <c r="DM21" s="22"/>
      <c r="DN21" s="17"/>
      <c r="DO21" s="17"/>
    </row>
    <row r="22" spans="2:135" ht="15">
      <c r="B22" s="38"/>
      <c r="C22" s="38"/>
      <c r="D22" s="39"/>
      <c r="E22" s="68"/>
      <c r="F22" s="39"/>
      <c r="G22" s="49"/>
      <c r="H22" s="40"/>
      <c r="I22" s="40"/>
      <c r="J22" s="41">
        <f t="shared" si="14"/>
      </c>
      <c r="K22" s="40"/>
      <c r="L22" s="40"/>
      <c r="M22" s="41">
        <f t="shared" si="0"/>
      </c>
      <c r="N22" s="38"/>
      <c r="O22" s="42"/>
      <c r="P22" s="41">
        <f t="shared" si="1"/>
      </c>
      <c r="Q22" s="38"/>
      <c r="R22" s="42"/>
      <c r="S22" s="41">
        <f t="shared" si="2"/>
      </c>
      <c r="T22" s="38"/>
      <c r="U22" s="42"/>
      <c r="V22" s="41">
        <f t="shared" si="3"/>
      </c>
      <c r="W22" s="38"/>
      <c r="X22" s="42"/>
      <c r="Y22" s="41">
        <f t="shared" si="4"/>
      </c>
      <c r="Z22" s="38"/>
      <c r="AA22" s="42"/>
      <c r="AB22" s="41">
        <f t="shared" si="5"/>
      </c>
      <c r="AC22" s="38"/>
      <c r="AD22" s="42"/>
      <c r="AE22" s="41">
        <f t="shared" si="6"/>
      </c>
      <c r="DB22" s="38"/>
      <c r="DC22" s="38"/>
      <c r="DD22" s="39"/>
      <c r="DE22" s="68"/>
      <c r="DF22" s="39"/>
      <c r="DG22" s="49"/>
      <c r="DH22" s="40"/>
      <c r="DI22" s="40"/>
      <c r="DJ22" s="41">
        <f t="shared" si="15"/>
      </c>
      <c r="DK22" s="40"/>
      <c r="DL22" s="40"/>
      <c r="DM22" s="41">
        <f t="shared" si="7"/>
      </c>
      <c r="DN22" s="38"/>
      <c r="DO22" s="42"/>
      <c r="DP22" s="41">
        <f t="shared" si="8"/>
      </c>
      <c r="DQ22" s="38"/>
      <c r="DR22" s="42"/>
      <c r="DS22" s="41">
        <f t="shared" si="9"/>
      </c>
      <c r="DT22" s="38"/>
      <c r="DU22" s="42"/>
      <c r="DV22" s="41">
        <f t="shared" si="10"/>
      </c>
      <c r="DW22" s="38"/>
      <c r="DX22" s="42"/>
      <c r="DY22" s="41">
        <f t="shared" si="11"/>
      </c>
      <c r="DZ22" s="38"/>
      <c r="EA22" s="42"/>
      <c r="EB22" s="41">
        <f t="shared" si="12"/>
      </c>
      <c r="EC22" s="38"/>
      <c r="ED22" s="42"/>
      <c r="EE22" s="41">
        <f t="shared" si="13"/>
      </c>
    </row>
    <row r="23" spans="2:135" ht="15">
      <c r="B23" s="4" t="s">
        <v>0</v>
      </c>
      <c r="D23" s="29"/>
      <c r="E23" s="66"/>
      <c r="F23" s="29"/>
      <c r="G23" s="45"/>
      <c r="J23" s="12">
        <f t="shared" si="14"/>
      </c>
      <c r="K23" s="4"/>
      <c r="L23" s="1"/>
      <c r="M23" s="12">
        <f t="shared" si="0"/>
      </c>
      <c r="O23" s="6"/>
      <c r="P23" s="12">
        <f t="shared" si="1"/>
      </c>
      <c r="R23" s="6"/>
      <c r="S23" s="12">
        <f t="shared" si="2"/>
      </c>
      <c r="U23" s="6"/>
      <c r="V23" s="12">
        <f t="shared" si="3"/>
      </c>
      <c r="X23" s="6"/>
      <c r="Y23" s="12">
        <f t="shared" si="4"/>
      </c>
      <c r="AA23" s="6"/>
      <c r="AB23" s="12">
        <f t="shared" si="5"/>
      </c>
      <c r="AD23" s="6"/>
      <c r="AE23" s="12">
        <f t="shared" si="6"/>
      </c>
      <c r="DB23" s="4" t="s">
        <v>0</v>
      </c>
      <c r="DD23" s="29"/>
      <c r="DE23" s="66"/>
      <c r="DF23" s="29"/>
      <c r="DG23" s="45"/>
      <c r="DI23" s="3"/>
      <c r="DJ23" s="12">
        <f t="shared" si="15"/>
      </c>
      <c r="DK23" s="4"/>
      <c r="DM23" s="12">
        <f t="shared" si="7"/>
      </c>
      <c r="DO23" s="6"/>
      <c r="DP23" s="12">
        <f t="shared" si="8"/>
      </c>
      <c r="DR23" s="6"/>
      <c r="DS23" s="12">
        <f t="shared" si="9"/>
      </c>
      <c r="DU23" s="6"/>
      <c r="DV23" s="12">
        <f t="shared" si="10"/>
      </c>
      <c r="DX23" s="6"/>
      <c r="DY23" s="12">
        <f t="shared" si="11"/>
      </c>
      <c r="EA23" s="6"/>
      <c r="EB23" s="12">
        <f t="shared" si="12"/>
      </c>
      <c r="ED23" s="6"/>
      <c r="EE23" s="12">
        <f t="shared" si="13"/>
      </c>
    </row>
    <row r="24" spans="2:135" ht="15">
      <c r="B24" s="5" t="s">
        <v>1</v>
      </c>
      <c r="E24" s="23"/>
      <c r="J24" s="12">
        <f t="shared" si="14"/>
      </c>
      <c r="K24" s="5"/>
      <c r="L24" s="1"/>
      <c r="M24" s="12">
        <f t="shared" si="0"/>
      </c>
      <c r="N24" s="5"/>
      <c r="O24" s="6"/>
      <c r="P24" s="12">
        <f t="shared" si="1"/>
      </c>
      <c r="Q24" s="5"/>
      <c r="R24" s="6"/>
      <c r="S24" s="12">
        <f t="shared" si="2"/>
      </c>
      <c r="T24" s="5"/>
      <c r="U24" s="6"/>
      <c r="V24" s="12">
        <f t="shared" si="3"/>
      </c>
      <c r="W24" s="5"/>
      <c r="X24" s="6"/>
      <c r="Y24" s="12">
        <f t="shared" si="4"/>
      </c>
      <c r="Z24" s="5"/>
      <c r="AA24" s="6"/>
      <c r="AB24" s="12">
        <f t="shared" si="5"/>
      </c>
      <c r="AC24" s="5"/>
      <c r="AD24" s="6"/>
      <c r="AE24" s="12">
        <f t="shared" si="6"/>
      </c>
      <c r="DB24" s="5" t="s">
        <v>1</v>
      </c>
      <c r="DE24" s="23"/>
      <c r="DG24" s="48"/>
      <c r="DI24" s="3"/>
      <c r="DJ24" s="12">
        <f t="shared" si="15"/>
      </c>
      <c r="DK24" s="5"/>
      <c r="DM24" s="12">
        <f t="shared" si="7"/>
      </c>
      <c r="DN24" s="5"/>
      <c r="DO24" s="6"/>
      <c r="DP24" s="12">
        <f t="shared" si="8"/>
      </c>
      <c r="DQ24" s="5"/>
      <c r="DR24" s="6"/>
      <c r="DS24" s="12">
        <f t="shared" si="9"/>
      </c>
      <c r="DT24" s="5"/>
      <c r="DU24" s="6"/>
      <c r="DV24" s="12">
        <f t="shared" si="10"/>
      </c>
      <c r="DW24" s="5"/>
      <c r="DX24" s="6"/>
      <c r="DY24" s="12">
        <f t="shared" si="11"/>
      </c>
      <c r="DZ24" s="5"/>
      <c r="EA24" s="6"/>
      <c r="EB24" s="12">
        <f t="shared" si="12"/>
      </c>
      <c r="EC24" s="5"/>
      <c r="ED24" s="6"/>
      <c r="EE24" s="12">
        <f t="shared" si="13"/>
      </c>
    </row>
    <row r="25" spans="2:135" ht="15">
      <c r="B25" s="7" t="s">
        <v>2</v>
      </c>
      <c r="C25" s="1" t="s">
        <v>3</v>
      </c>
      <c r="D25" s="54">
        <v>360</v>
      </c>
      <c r="E25" s="28">
        <v>360</v>
      </c>
      <c r="F25" s="6"/>
      <c r="G25" s="50"/>
      <c r="H25" s="6"/>
      <c r="I25" s="75">
        <v>0.05</v>
      </c>
      <c r="J25" s="12">
        <f t="shared" si="14"/>
        <v>18</v>
      </c>
      <c r="K25" s="7"/>
      <c r="L25" s="75">
        <v>0.04</v>
      </c>
      <c r="M25" s="12">
        <f t="shared" si="0"/>
        <v>14.4</v>
      </c>
      <c r="N25" s="7"/>
      <c r="O25" s="75">
        <v>0.025</v>
      </c>
      <c r="P25" s="12">
        <f t="shared" si="1"/>
        <v>9</v>
      </c>
      <c r="Q25" s="7"/>
      <c r="R25" s="75"/>
      <c r="S25" s="12">
        <f t="shared" si="2"/>
      </c>
      <c r="T25" s="7"/>
      <c r="U25" s="75"/>
      <c r="V25" s="12">
        <f t="shared" si="3"/>
      </c>
      <c r="W25" s="7"/>
      <c r="X25" s="75"/>
      <c r="Y25" s="12">
        <f t="shared" si="4"/>
      </c>
      <c r="Z25" s="7"/>
      <c r="AA25" s="75"/>
      <c r="AB25" s="12">
        <f t="shared" si="5"/>
      </c>
      <c r="AC25" s="7"/>
      <c r="AD25" s="75"/>
      <c r="AE25" s="12">
        <f t="shared" si="6"/>
      </c>
      <c r="DB25" s="7" t="s">
        <v>2</v>
      </c>
      <c r="DC25" s="1" t="s">
        <v>3</v>
      </c>
      <c r="DD25" s="54">
        <v>360</v>
      </c>
      <c r="DE25" s="28">
        <v>360</v>
      </c>
      <c r="DF25" s="6"/>
      <c r="DG25" s="50"/>
      <c r="DH25" s="6"/>
      <c r="DI25" s="75">
        <v>0.05</v>
      </c>
      <c r="DJ25" s="12">
        <f t="shared" si="15"/>
        <v>18</v>
      </c>
      <c r="DK25" s="7"/>
      <c r="DL25" s="75">
        <v>0.04</v>
      </c>
      <c r="DM25" s="12">
        <f t="shared" si="7"/>
        <v>14.4</v>
      </c>
      <c r="DN25" s="7"/>
      <c r="DO25" s="75">
        <v>0.025</v>
      </c>
      <c r="DP25" s="12">
        <f t="shared" si="8"/>
        <v>9</v>
      </c>
      <c r="DQ25" s="7"/>
      <c r="DR25" s="75"/>
      <c r="DS25" s="12">
        <f t="shared" si="9"/>
      </c>
      <c r="DT25" s="7"/>
      <c r="DU25" s="75"/>
      <c r="DV25" s="12">
        <f t="shared" si="10"/>
      </c>
      <c r="DW25" s="7"/>
      <c r="DX25" s="75"/>
      <c r="DY25" s="12">
        <f t="shared" si="11"/>
      </c>
      <c r="DZ25" s="7"/>
      <c r="EA25" s="75"/>
      <c r="EB25" s="12">
        <f t="shared" si="12"/>
      </c>
      <c r="EC25" s="7"/>
      <c r="ED25" s="75"/>
      <c r="EE25" s="12">
        <f t="shared" si="13"/>
      </c>
    </row>
    <row r="26" spans="2:135" ht="15">
      <c r="B26" s="73" t="s">
        <v>187</v>
      </c>
      <c r="C26" s="1" t="s">
        <v>7</v>
      </c>
      <c r="D26" s="54">
        <v>0.32</v>
      </c>
      <c r="E26" s="28">
        <v>0.32</v>
      </c>
      <c r="F26" s="6"/>
      <c r="G26" s="50"/>
      <c r="H26" s="6"/>
      <c r="I26" s="75"/>
      <c r="J26" s="12">
        <f t="shared" si="14"/>
      </c>
      <c r="K26" s="7"/>
      <c r="L26" s="75"/>
      <c r="M26" s="12">
        <f t="shared" si="0"/>
      </c>
      <c r="N26" s="7"/>
      <c r="O26" s="75"/>
      <c r="P26" s="12">
        <f t="shared" si="1"/>
      </c>
      <c r="Q26" s="7"/>
      <c r="R26" s="75"/>
      <c r="S26" s="12">
        <f t="shared" si="2"/>
      </c>
      <c r="T26" s="7"/>
      <c r="U26" s="75"/>
      <c r="V26" s="12">
        <f t="shared" si="3"/>
      </c>
      <c r="W26" s="7"/>
      <c r="X26" s="75"/>
      <c r="Y26" s="12">
        <f t="shared" si="4"/>
      </c>
      <c r="Z26" s="7"/>
      <c r="AA26" s="75"/>
      <c r="AB26" s="12">
        <f t="shared" si="5"/>
      </c>
      <c r="AC26" s="7"/>
      <c r="AD26" s="75">
        <v>120</v>
      </c>
      <c r="AE26" s="12">
        <f t="shared" si="6"/>
        <v>38.4</v>
      </c>
      <c r="DB26" s="73" t="s">
        <v>187</v>
      </c>
      <c r="DC26" s="1" t="s">
        <v>7</v>
      </c>
      <c r="DD26" s="54">
        <v>0.32</v>
      </c>
      <c r="DE26" s="28">
        <v>0.32</v>
      </c>
      <c r="DF26" s="6"/>
      <c r="DG26" s="50"/>
      <c r="DH26" s="6"/>
      <c r="DI26" s="75"/>
      <c r="DJ26" s="12">
        <f t="shared" si="15"/>
      </c>
      <c r="DK26" s="7"/>
      <c r="DL26" s="75"/>
      <c r="DM26" s="12">
        <f t="shared" si="7"/>
      </c>
      <c r="DN26" s="7"/>
      <c r="DO26" s="75"/>
      <c r="DP26" s="12">
        <f t="shared" si="8"/>
      </c>
      <c r="DQ26" s="7"/>
      <c r="DR26" s="75"/>
      <c r="DS26" s="12">
        <f t="shared" si="9"/>
      </c>
      <c r="DT26" s="7"/>
      <c r="DU26" s="75"/>
      <c r="DV26" s="12">
        <f t="shared" si="10"/>
      </c>
      <c r="DW26" s="7"/>
      <c r="DX26" s="75"/>
      <c r="DY26" s="12">
        <f t="shared" si="11"/>
      </c>
      <c r="DZ26" s="7"/>
      <c r="EA26" s="75"/>
      <c r="EB26" s="12">
        <f t="shared" si="12"/>
      </c>
      <c r="EC26" s="7"/>
      <c r="ED26" s="75">
        <v>120</v>
      </c>
      <c r="EE26" s="12">
        <f t="shared" si="13"/>
        <v>38.4</v>
      </c>
    </row>
    <row r="27" spans="2:135" ht="15">
      <c r="B27" s="7" t="s">
        <v>4</v>
      </c>
      <c r="C27" s="1" t="s">
        <v>3</v>
      </c>
      <c r="D27" s="54">
        <v>220</v>
      </c>
      <c r="E27" s="28">
        <v>220</v>
      </c>
      <c r="F27" s="6"/>
      <c r="G27" s="50"/>
      <c r="H27" s="6"/>
      <c r="I27" s="75">
        <v>0.05</v>
      </c>
      <c r="J27" s="12">
        <f t="shared" si="14"/>
        <v>11</v>
      </c>
      <c r="K27" s="7"/>
      <c r="L27" s="75">
        <v>0.03</v>
      </c>
      <c r="M27" s="12">
        <f t="shared" si="0"/>
        <v>6.6</v>
      </c>
      <c r="N27" s="7"/>
      <c r="O27" s="75">
        <v>0.025</v>
      </c>
      <c r="P27" s="12">
        <f t="shared" si="1"/>
        <v>5.5</v>
      </c>
      <c r="Q27" s="7"/>
      <c r="R27" s="75"/>
      <c r="S27" s="12">
        <f t="shared" si="2"/>
      </c>
      <c r="T27" s="7"/>
      <c r="U27" s="75"/>
      <c r="V27" s="12">
        <f t="shared" si="3"/>
      </c>
      <c r="W27" s="7"/>
      <c r="X27" s="75"/>
      <c r="Y27" s="12">
        <f t="shared" si="4"/>
      </c>
      <c r="Z27" s="7"/>
      <c r="AA27" s="75"/>
      <c r="AB27" s="12">
        <f t="shared" si="5"/>
      </c>
      <c r="AC27" s="7"/>
      <c r="AD27" s="75"/>
      <c r="AE27" s="12">
        <f t="shared" si="6"/>
      </c>
      <c r="DB27" s="7" t="s">
        <v>4</v>
      </c>
      <c r="DC27" s="1" t="s">
        <v>3</v>
      </c>
      <c r="DD27" s="54">
        <v>220</v>
      </c>
      <c r="DE27" s="28">
        <v>220</v>
      </c>
      <c r="DF27" s="6"/>
      <c r="DG27" s="50"/>
      <c r="DH27" s="6"/>
      <c r="DI27" s="75">
        <v>0.05</v>
      </c>
      <c r="DJ27" s="12">
        <f t="shared" si="15"/>
        <v>11</v>
      </c>
      <c r="DK27" s="7"/>
      <c r="DL27" s="75">
        <v>0.03</v>
      </c>
      <c r="DM27" s="12">
        <f t="shared" si="7"/>
        <v>6.6</v>
      </c>
      <c r="DN27" s="7"/>
      <c r="DO27" s="75">
        <v>0.025</v>
      </c>
      <c r="DP27" s="12">
        <f t="shared" si="8"/>
        <v>5.5</v>
      </c>
      <c r="DQ27" s="7"/>
      <c r="DR27" s="75"/>
      <c r="DS27" s="12">
        <f t="shared" si="9"/>
      </c>
      <c r="DT27" s="7"/>
      <c r="DU27" s="75"/>
      <c r="DV27" s="12">
        <f t="shared" si="10"/>
      </c>
      <c r="DW27" s="7"/>
      <c r="DX27" s="75"/>
      <c r="DY27" s="12">
        <f t="shared" si="11"/>
      </c>
      <c r="DZ27" s="7"/>
      <c r="EA27" s="75"/>
      <c r="EB27" s="12">
        <f t="shared" si="12"/>
      </c>
      <c r="EC27" s="7"/>
      <c r="ED27" s="75"/>
      <c r="EE27" s="12">
        <f t="shared" si="13"/>
      </c>
    </row>
    <row r="28" spans="2:135" ht="15">
      <c r="B28" s="7" t="s">
        <v>5</v>
      </c>
      <c r="C28" s="1" t="s">
        <v>3</v>
      </c>
      <c r="D28" s="54">
        <v>410</v>
      </c>
      <c r="E28" s="28">
        <v>410</v>
      </c>
      <c r="F28" s="6"/>
      <c r="G28" s="50"/>
      <c r="H28" s="6"/>
      <c r="I28" s="75">
        <v>0.12</v>
      </c>
      <c r="J28" s="12">
        <f t="shared" si="14"/>
        <v>49.199999999999996</v>
      </c>
      <c r="K28" s="7"/>
      <c r="L28" s="75">
        <v>0.06</v>
      </c>
      <c r="M28" s="12">
        <f t="shared" si="0"/>
        <v>24.599999999999998</v>
      </c>
      <c r="N28" s="5"/>
      <c r="O28" s="75"/>
      <c r="P28" s="12">
        <f t="shared" si="1"/>
      </c>
      <c r="Q28" s="5"/>
      <c r="R28" s="75"/>
      <c r="S28" s="12">
        <f t="shared" si="2"/>
      </c>
      <c r="T28" s="5"/>
      <c r="U28" s="75"/>
      <c r="V28" s="12">
        <f t="shared" si="3"/>
      </c>
      <c r="W28" s="5"/>
      <c r="X28" s="75"/>
      <c r="Y28" s="12">
        <f t="shared" si="4"/>
      </c>
      <c r="Z28" s="5"/>
      <c r="AA28" s="75"/>
      <c r="AB28" s="12">
        <f t="shared" si="5"/>
      </c>
      <c r="AC28" s="5"/>
      <c r="AD28" s="75"/>
      <c r="AE28" s="12">
        <f t="shared" si="6"/>
      </c>
      <c r="AF28" s="6"/>
      <c r="AG28" s="6"/>
      <c r="DB28" s="7" t="s">
        <v>5</v>
      </c>
      <c r="DC28" s="1" t="s">
        <v>3</v>
      </c>
      <c r="DD28" s="54">
        <v>410</v>
      </c>
      <c r="DE28" s="28">
        <v>410</v>
      </c>
      <c r="DF28" s="6"/>
      <c r="DG28" s="50"/>
      <c r="DH28" s="6"/>
      <c r="DI28" s="75">
        <v>0.12</v>
      </c>
      <c r="DJ28" s="12">
        <f t="shared" si="15"/>
        <v>49.199999999999996</v>
      </c>
      <c r="DK28" s="7"/>
      <c r="DL28" s="75">
        <v>0.06</v>
      </c>
      <c r="DM28" s="12">
        <f t="shared" si="7"/>
        <v>24.599999999999998</v>
      </c>
      <c r="DN28" s="5"/>
      <c r="DO28" s="75"/>
      <c r="DP28" s="12">
        <f t="shared" si="8"/>
      </c>
      <c r="DQ28" s="5"/>
      <c r="DR28" s="75"/>
      <c r="DS28" s="12">
        <f t="shared" si="9"/>
      </c>
      <c r="DT28" s="5"/>
      <c r="DU28" s="75"/>
      <c r="DV28" s="12">
        <f t="shared" si="10"/>
      </c>
      <c r="DW28" s="5"/>
      <c r="DX28" s="75"/>
      <c r="DY28" s="12">
        <f t="shared" si="11"/>
      </c>
      <c r="DZ28" s="5"/>
      <c r="EA28" s="75"/>
      <c r="EB28" s="12">
        <f t="shared" si="12"/>
      </c>
      <c r="EC28" s="5"/>
      <c r="ED28" s="75"/>
      <c r="EE28" s="12">
        <f t="shared" si="13"/>
      </c>
    </row>
    <row r="29" spans="2:135" ht="15">
      <c r="B29" s="7" t="s">
        <v>6</v>
      </c>
      <c r="C29" s="1" t="s">
        <v>7</v>
      </c>
      <c r="D29" s="54">
        <v>2.15</v>
      </c>
      <c r="E29" s="28">
        <v>2.15</v>
      </c>
      <c r="F29" s="6"/>
      <c r="G29" s="50"/>
      <c r="H29" s="6"/>
      <c r="I29" s="75">
        <v>1</v>
      </c>
      <c r="J29" s="12">
        <f t="shared" si="14"/>
        <v>2.15</v>
      </c>
      <c r="L29" s="75"/>
      <c r="M29" s="12">
        <f t="shared" si="0"/>
      </c>
      <c r="N29" s="7"/>
      <c r="O29" s="75"/>
      <c r="P29" s="12">
        <f t="shared" si="1"/>
      </c>
      <c r="Q29" s="7"/>
      <c r="R29" s="75"/>
      <c r="S29" s="12">
        <f t="shared" si="2"/>
      </c>
      <c r="T29" s="7"/>
      <c r="U29" s="75"/>
      <c r="V29" s="12">
        <f t="shared" si="3"/>
      </c>
      <c r="W29" s="7"/>
      <c r="X29" s="75"/>
      <c r="Y29" s="12">
        <f t="shared" si="4"/>
      </c>
      <c r="Z29" s="7"/>
      <c r="AA29" s="75"/>
      <c r="AB29" s="12">
        <f t="shared" si="5"/>
      </c>
      <c r="AC29" s="7"/>
      <c r="AD29" s="75"/>
      <c r="AE29" s="12">
        <f t="shared" si="6"/>
      </c>
      <c r="DB29" s="7" t="s">
        <v>6</v>
      </c>
      <c r="DC29" s="1" t="s">
        <v>7</v>
      </c>
      <c r="DD29" s="54">
        <v>2.15</v>
      </c>
      <c r="DE29" s="28">
        <v>2.15</v>
      </c>
      <c r="DF29" s="6"/>
      <c r="DG29" s="50"/>
      <c r="DH29" s="6"/>
      <c r="DI29" s="75">
        <v>1</v>
      </c>
      <c r="DJ29" s="12">
        <f t="shared" si="15"/>
        <v>2.15</v>
      </c>
      <c r="DL29" s="75"/>
      <c r="DM29" s="12">
        <f t="shared" si="7"/>
      </c>
      <c r="DN29" s="7"/>
      <c r="DO29" s="75"/>
      <c r="DP29" s="12">
        <f t="shared" si="8"/>
      </c>
      <c r="DQ29" s="7"/>
      <c r="DR29" s="75"/>
      <c r="DS29" s="12">
        <f t="shared" si="9"/>
      </c>
      <c r="DT29" s="7"/>
      <c r="DU29" s="75"/>
      <c r="DV29" s="12">
        <f t="shared" si="10"/>
      </c>
      <c r="DW29" s="7"/>
      <c r="DX29" s="75"/>
      <c r="DY29" s="12">
        <f t="shared" si="11"/>
      </c>
      <c r="DZ29" s="7"/>
      <c r="EA29" s="75"/>
      <c r="EB29" s="12">
        <f t="shared" si="12"/>
      </c>
      <c r="EC29" s="7"/>
      <c r="ED29" s="75"/>
      <c r="EE29" s="12">
        <f t="shared" si="13"/>
      </c>
    </row>
    <row r="30" spans="2:135" ht="15">
      <c r="B30" s="7" t="s">
        <v>188</v>
      </c>
      <c r="C30" s="1" t="s">
        <v>7</v>
      </c>
      <c r="D30" s="54">
        <v>0.43</v>
      </c>
      <c r="E30" s="28">
        <v>0.43</v>
      </c>
      <c r="F30" s="6"/>
      <c r="G30" s="50"/>
      <c r="H30" s="6"/>
      <c r="I30" s="75"/>
      <c r="J30" s="12">
        <f t="shared" si="14"/>
      </c>
      <c r="L30" s="75"/>
      <c r="M30" s="12">
        <f t="shared" si="0"/>
      </c>
      <c r="N30" s="7"/>
      <c r="O30" s="75"/>
      <c r="P30" s="12">
        <f t="shared" si="1"/>
      </c>
      <c r="Q30" s="7"/>
      <c r="R30" s="75"/>
      <c r="S30" s="12">
        <f t="shared" si="2"/>
      </c>
      <c r="T30" s="7"/>
      <c r="U30" s="75"/>
      <c r="V30" s="12">
        <f t="shared" si="3"/>
      </c>
      <c r="W30" s="7"/>
      <c r="X30" s="75"/>
      <c r="Y30" s="12">
        <f t="shared" si="4"/>
      </c>
      <c r="Z30" s="7"/>
      <c r="AA30" s="75"/>
      <c r="AB30" s="12">
        <f t="shared" si="5"/>
      </c>
      <c r="AC30" s="7"/>
      <c r="AD30" s="75">
        <v>1</v>
      </c>
      <c r="AE30" s="12">
        <f t="shared" si="6"/>
        <v>0.43</v>
      </c>
      <c r="DB30" s="7" t="s">
        <v>188</v>
      </c>
      <c r="DC30" s="1" t="s">
        <v>7</v>
      </c>
      <c r="DD30" s="54">
        <v>0.43</v>
      </c>
      <c r="DE30" s="28">
        <v>0.43</v>
      </c>
      <c r="DF30" s="6"/>
      <c r="DG30" s="50"/>
      <c r="DH30" s="6"/>
      <c r="DI30" s="75"/>
      <c r="DJ30" s="12">
        <f t="shared" si="15"/>
      </c>
      <c r="DL30" s="75"/>
      <c r="DM30" s="12">
        <f t="shared" si="7"/>
      </c>
      <c r="DN30" s="7"/>
      <c r="DO30" s="75"/>
      <c r="DP30" s="12">
        <f t="shared" si="8"/>
      </c>
      <c r="DQ30" s="7"/>
      <c r="DR30" s="75"/>
      <c r="DS30" s="12">
        <f t="shared" si="9"/>
      </c>
      <c r="DT30" s="7"/>
      <c r="DU30" s="75"/>
      <c r="DV30" s="12">
        <f t="shared" si="10"/>
      </c>
      <c r="DW30" s="7"/>
      <c r="DX30" s="75"/>
      <c r="DY30" s="12">
        <f t="shared" si="11"/>
      </c>
      <c r="DZ30" s="7"/>
      <c r="EA30" s="75"/>
      <c r="EB30" s="12">
        <f t="shared" si="12"/>
      </c>
      <c r="EC30" s="7"/>
      <c r="ED30" s="75">
        <v>1</v>
      </c>
      <c r="EE30" s="12">
        <f t="shared" si="13"/>
        <v>0.43</v>
      </c>
    </row>
    <row r="31" spans="2:135" ht="15">
      <c r="B31" s="7" t="s">
        <v>57</v>
      </c>
      <c r="C31" s="1" t="s">
        <v>60</v>
      </c>
      <c r="D31" s="54">
        <v>0.18</v>
      </c>
      <c r="E31" s="28">
        <v>0.18</v>
      </c>
      <c r="F31" s="6"/>
      <c r="G31" s="50"/>
      <c r="H31" s="6"/>
      <c r="I31" s="75"/>
      <c r="J31" s="12">
        <f t="shared" si="14"/>
      </c>
      <c r="L31" s="75"/>
      <c r="M31" s="12">
        <f t="shared" si="0"/>
      </c>
      <c r="N31" s="7"/>
      <c r="O31" s="75"/>
      <c r="P31" s="12">
        <f t="shared" si="1"/>
      </c>
      <c r="Q31" s="7"/>
      <c r="R31" s="75">
        <v>200</v>
      </c>
      <c r="S31" s="12">
        <f t="shared" si="2"/>
        <v>36</v>
      </c>
      <c r="T31" s="7"/>
      <c r="U31" s="75"/>
      <c r="V31" s="12">
        <f t="shared" si="3"/>
      </c>
      <c r="W31" s="7"/>
      <c r="X31" s="75"/>
      <c r="Y31" s="12">
        <f t="shared" si="4"/>
      </c>
      <c r="Z31" s="7"/>
      <c r="AA31" s="75"/>
      <c r="AB31" s="12">
        <f t="shared" si="5"/>
      </c>
      <c r="AC31" s="7"/>
      <c r="AD31" s="75">
        <v>150</v>
      </c>
      <c r="AE31" s="12">
        <f t="shared" si="6"/>
        <v>27</v>
      </c>
      <c r="DB31" s="7" t="s">
        <v>57</v>
      </c>
      <c r="DC31" s="1" t="s">
        <v>60</v>
      </c>
      <c r="DD31" s="54">
        <v>0.18</v>
      </c>
      <c r="DE31" s="28">
        <v>0.18</v>
      </c>
      <c r="DF31" s="6"/>
      <c r="DG31" s="50"/>
      <c r="DH31" s="6"/>
      <c r="DI31" s="75"/>
      <c r="DJ31" s="12">
        <f t="shared" si="15"/>
      </c>
      <c r="DL31" s="75"/>
      <c r="DM31" s="12">
        <f t="shared" si="7"/>
      </c>
      <c r="DN31" s="7"/>
      <c r="DO31" s="75"/>
      <c r="DP31" s="12">
        <f t="shared" si="8"/>
      </c>
      <c r="DQ31" s="7"/>
      <c r="DR31" s="75">
        <v>200</v>
      </c>
      <c r="DS31" s="12">
        <f t="shared" si="9"/>
        <v>36</v>
      </c>
      <c r="DT31" s="7"/>
      <c r="DU31" s="75"/>
      <c r="DV31" s="12">
        <f t="shared" si="10"/>
      </c>
      <c r="DW31" s="7"/>
      <c r="DX31" s="75"/>
      <c r="DY31" s="12">
        <f t="shared" si="11"/>
      </c>
      <c r="DZ31" s="7"/>
      <c r="EA31" s="75"/>
      <c r="EB31" s="12">
        <f t="shared" si="12"/>
      </c>
      <c r="EC31" s="7"/>
      <c r="ED31" s="75">
        <v>150</v>
      </c>
      <c r="EE31" s="12">
        <f t="shared" si="13"/>
        <v>27</v>
      </c>
    </row>
    <row r="32" spans="2:135" ht="15">
      <c r="B32" s="7" t="s">
        <v>58</v>
      </c>
      <c r="C32" s="1" t="s">
        <v>60</v>
      </c>
      <c r="D32" s="54">
        <v>0.25</v>
      </c>
      <c r="E32" s="28">
        <v>0.25</v>
      </c>
      <c r="F32" s="6"/>
      <c r="G32" s="50"/>
      <c r="H32" s="6"/>
      <c r="I32" s="75"/>
      <c r="J32" s="12">
        <f t="shared" si="14"/>
      </c>
      <c r="L32" s="75"/>
      <c r="M32" s="12">
        <f t="shared" si="0"/>
      </c>
      <c r="N32" s="7"/>
      <c r="O32" s="75"/>
      <c r="P32" s="12">
        <f t="shared" si="1"/>
      </c>
      <c r="Q32" s="7"/>
      <c r="R32" s="75">
        <v>110</v>
      </c>
      <c r="S32" s="12">
        <f t="shared" si="2"/>
        <v>27.5</v>
      </c>
      <c r="T32" s="7"/>
      <c r="U32" s="75"/>
      <c r="V32" s="12">
        <f t="shared" si="3"/>
      </c>
      <c r="W32" s="7"/>
      <c r="X32" s="75"/>
      <c r="Y32" s="12">
        <f t="shared" si="4"/>
      </c>
      <c r="Z32" s="7"/>
      <c r="AA32" s="75"/>
      <c r="AB32" s="12">
        <f t="shared" si="5"/>
      </c>
      <c r="AC32" s="7"/>
      <c r="AD32" s="75"/>
      <c r="AE32" s="12">
        <f t="shared" si="6"/>
      </c>
      <c r="DB32" s="7" t="s">
        <v>58</v>
      </c>
      <c r="DC32" s="1" t="s">
        <v>60</v>
      </c>
      <c r="DD32" s="54">
        <v>0.25</v>
      </c>
      <c r="DE32" s="28">
        <v>0.25</v>
      </c>
      <c r="DF32" s="6"/>
      <c r="DG32" s="50"/>
      <c r="DH32" s="6"/>
      <c r="DI32" s="75"/>
      <c r="DJ32" s="12">
        <f t="shared" si="15"/>
      </c>
      <c r="DL32" s="75"/>
      <c r="DM32" s="12">
        <f t="shared" si="7"/>
      </c>
      <c r="DN32" s="7"/>
      <c r="DO32" s="75"/>
      <c r="DP32" s="12">
        <f t="shared" si="8"/>
      </c>
      <c r="DQ32" s="7"/>
      <c r="DR32" s="75">
        <v>110</v>
      </c>
      <c r="DS32" s="12">
        <f t="shared" si="9"/>
        <v>27.5</v>
      </c>
      <c r="DT32" s="7"/>
      <c r="DU32" s="75"/>
      <c r="DV32" s="12">
        <f t="shared" si="10"/>
      </c>
      <c r="DW32" s="7"/>
      <c r="DX32" s="75"/>
      <c r="DY32" s="12">
        <f t="shared" si="11"/>
      </c>
      <c r="DZ32" s="7"/>
      <c r="EA32" s="75"/>
      <c r="EB32" s="12">
        <f t="shared" si="12"/>
      </c>
      <c r="EC32" s="7"/>
      <c r="ED32" s="75"/>
      <c r="EE32" s="12">
        <f t="shared" si="13"/>
      </c>
    </row>
    <row r="33" spans="2:135" ht="15">
      <c r="B33" s="7" t="s">
        <v>83</v>
      </c>
      <c r="C33" s="1" t="s">
        <v>81</v>
      </c>
      <c r="D33" s="54">
        <v>0.17</v>
      </c>
      <c r="E33" s="28">
        <v>0.17</v>
      </c>
      <c r="F33" s="6"/>
      <c r="G33" s="50"/>
      <c r="H33" s="6"/>
      <c r="I33" s="75"/>
      <c r="J33" s="12">
        <f t="shared" si="14"/>
      </c>
      <c r="L33" s="75"/>
      <c r="M33" s="12">
        <f t="shared" si="0"/>
      </c>
      <c r="N33" s="7"/>
      <c r="O33" s="75"/>
      <c r="P33" s="12">
        <f t="shared" si="1"/>
      </c>
      <c r="Q33" s="7"/>
      <c r="R33" s="75"/>
      <c r="S33" s="12">
        <f t="shared" si="2"/>
      </c>
      <c r="T33" s="7"/>
      <c r="U33" s="75">
        <v>125</v>
      </c>
      <c r="V33" s="12">
        <f t="shared" si="3"/>
        <v>21.25</v>
      </c>
      <c r="W33" s="7"/>
      <c r="X33" s="75"/>
      <c r="Y33" s="12">
        <f t="shared" si="4"/>
      </c>
      <c r="Z33" s="7"/>
      <c r="AA33" s="75">
        <v>200</v>
      </c>
      <c r="AB33" s="12">
        <f t="shared" si="5"/>
        <v>34</v>
      </c>
      <c r="AC33" s="7"/>
      <c r="AD33" s="75"/>
      <c r="AE33" s="12">
        <f t="shared" si="6"/>
      </c>
      <c r="DB33" s="7" t="s">
        <v>83</v>
      </c>
      <c r="DC33" s="1" t="s">
        <v>81</v>
      </c>
      <c r="DD33" s="54">
        <v>0.17</v>
      </c>
      <c r="DE33" s="28">
        <v>0.17</v>
      </c>
      <c r="DF33" s="6"/>
      <c r="DG33" s="50"/>
      <c r="DH33" s="6"/>
      <c r="DI33" s="75"/>
      <c r="DJ33" s="12">
        <f t="shared" si="15"/>
      </c>
      <c r="DL33" s="75"/>
      <c r="DM33" s="12">
        <f t="shared" si="7"/>
      </c>
      <c r="DN33" s="7"/>
      <c r="DO33" s="75"/>
      <c r="DP33" s="12">
        <f t="shared" si="8"/>
      </c>
      <c r="DQ33" s="7"/>
      <c r="DR33" s="75"/>
      <c r="DS33" s="12">
        <f t="shared" si="9"/>
      </c>
      <c r="DT33" s="7"/>
      <c r="DU33" s="75">
        <v>125</v>
      </c>
      <c r="DV33" s="12">
        <f t="shared" si="10"/>
        <v>21.25</v>
      </c>
      <c r="DW33" s="7"/>
      <c r="DX33" s="75"/>
      <c r="DY33" s="12">
        <f t="shared" si="11"/>
      </c>
      <c r="DZ33" s="7"/>
      <c r="EA33" s="75">
        <v>200</v>
      </c>
      <c r="EB33" s="12">
        <f t="shared" si="12"/>
        <v>34</v>
      </c>
      <c r="EC33" s="7"/>
      <c r="ED33" s="75"/>
      <c r="EE33" s="12">
        <f t="shared" si="13"/>
      </c>
    </row>
    <row r="34" spans="2:135" ht="15">
      <c r="B34" s="7" t="s">
        <v>84</v>
      </c>
      <c r="C34" s="1" t="s">
        <v>81</v>
      </c>
      <c r="D34" s="54">
        <v>0.19</v>
      </c>
      <c r="E34" s="28">
        <v>0.19</v>
      </c>
      <c r="F34" s="6"/>
      <c r="G34" s="50"/>
      <c r="H34" s="6"/>
      <c r="I34" s="75"/>
      <c r="J34" s="12">
        <f t="shared" si="14"/>
      </c>
      <c r="L34" s="75"/>
      <c r="M34" s="12">
        <f t="shared" si="0"/>
      </c>
      <c r="N34" s="7"/>
      <c r="O34" s="75"/>
      <c r="P34" s="12">
        <f t="shared" si="1"/>
      </c>
      <c r="Q34" s="7"/>
      <c r="R34" s="75"/>
      <c r="S34" s="12">
        <f t="shared" si="2"/>
      </c>
      <c r="T34" s="7"/>
      <c r="U34" s="75">
        <v>170</v>
      </c>
      <c r="V34" s="12">
        <f t="shared" si="3"/>
        <v>32.3</v>
      </c>
      <c r="W34" s="7"/>
      <c r="X34" s="75"/>
      <c r="Y34" s="12">
        <f t="shared" si="4"/>
      </c>
      <c r="Z34" s="7"/>
      <c r="AA34" s="75">
        <v>300</v>
      </c>
      <c r="AB34" s="12">
        <f t="shared" si="5"/>
        <v>57</v>
      </c>
      <c r="AC34" s="7"/>
      <c r="AD34" s="75"/>
      <c r="AE34" s="12">
        <f t="shared" si="6"/>
      </c>
      <c r="DB34" s="7" t="s">
        <v>84</v>
      </c>
      <c r="DC34" s="1" t="s">
        <v>81</v>
      </c>
      <c r="DD34" s="54">
        <v>0.19</v>
      </c>
      <c r="DE34" s="28">
        <v>0.19</v>
      </c>
      <c r="DF34" s="6"/>
      <c r="DG34" s="50"/>
      <c r="DH34" s="6"/>
      <c r="DI34" s="75"/>
      <c r="DJ34" s="12">
        <f t="shared" si="15"/>
      </c>
      <c r="DL34" s="75"/>
      <c r="DM34" s="12">
        <f t="shared" si="7"/>
      </c>
      <c r="DN34" s="7"/>
      <c r="DO34" s="75"/>
      <c r="DP34" s="12">
        <f t="shared" si="8"/>
      </c>
      <c r="DQ34" s="7"/>
      <c r="DR34" s="75"/>
      <c r="DS34" s="12">
        <f t="shared" si="9"/>
      </c>
      <c r="DT34" s="7"/>
      <c r="DU34" s="75">
        <v>170</v>
      </c>
      <c r="DV34" s="12">
        <f t="shared" si="10"/>
        <v>32.3</v>
      </c>
      <c r="DW34" s="7"/>
      <c r="DX34" s="75"/>
      <c r="DY34" s="12">
        <f t="shared" si="11"/>
      </c>
      <c r="DZ34" s="7"/>
      <c r="EA34" s="75">
        <v>300</v>
      </c>
      <c r="EB34" s="12">
        <f t="shared" si="12"/>
        <v>57</v>
      </c>
      <c r="EC34" s="7"/>
      <c r="ED34" s="75"/>
      <c r="EE34" s="12">
        <f t="shared" si="13"/>
      </c>
    </row>
    <row r="35" spans="2:135" ht="15">
      <c r="B35" s="7" t="s">
        <v>85</v>
      </c>
      <c r="C35" s="1" t="s">
        <v>81</v>
      </c>
      <c r="D35" s="54">
        <v>0.21</v>
      </c>
      <c r="E35" s="28">
        <v>0.21</v>
      </c>
      <c r="F35" s="6"/>
      <c r="G35" s="50"/>
      <c r="H35" s="6"/>
      <c r="I35" s="75"/>
      <c r="J35" s="12">
        <f t="shared" si="14"/>
      </c>
      <c r="L35" s="75"/>
      <c r="M35" s="12">
        <f t="shared" si="0"/>
      </c>
      <c r="N35" s="7"/>
      <c r="O35" s="75"/>
      <c r="P35" s="12">
        <f t="shared" si="1"/>
      </c>
      <c r="Q35" s="7"/>
      <c r="R35" s="75"/>
      <c r="S35" s="12">
        <f t="shared" si="2"/>
      </c>
      <c r="T35" s="7"/>
      <c r="U35" s="75">
        <v>200</v>
      </c>
      <c r="V35" s="12">
        <f t="shared" si="3"/>
        <v>42</v>
      </c>
      <c r="W35" s="7"/>
      <c r="X35" s="75"/>
      <c r="Y35" s="12">
        <f t="shared" si="4"/>
      </c>
      <c r="Z35" s="7"/>
      <c r="AA35" s="75">
        <v>140</v>
      </c>
      <c r="AB35" s="12">
        <f t="shared" si="5"/>
        <v>29.4</v>
      </c>
      <c r="AC35" s="7"/>
      <c r="AD35" s="75"/>
      <c r="AE35" s="12">
        <f t="shared" si="6"/>
      </c>
      <c r="DB35" s="7" t="s">
        <v>85</v>
      </c>
      <c r="DC35" s="1" t="s">
        <v>81</v>
      </c>
      <c r="DD35" s="54">
        <v>0.21</v>
      </c>
      <c r="DE35" s="28">
        <v>0.21</v>
      </c>
      <c r="DF35" s="6"/>
      <c r="DG35" s="50"/>
      <c r="DH35" s="6"/>
      <c r="DI35" s="75"/>
      <c r="DJ35" s="12">
        <f t="shared" si="15"/>
      </c>
      <c r="DL35" s="75"/>
      <c r="DM35" s="12">
        <f t="shared" si="7"/>
      </c>
      <c r="DN35" s="7"/>
      <c r="DO35" s="75"/>
      <c r="DP35" s="12">
        <f t="shared" si="8"/>
      </c>
      <c r="DQ35" s="7"/>
      <c r="DR35" s="75"/>
      <c r="DS35" s="12">
        <f t="shared" si="9"/>
      </c>
      <c r="DT35" s="7"/>
      <c r="DU35" s="75">
        <v>200</v>
      </c>
      <c r="DV35" s="12">
        <f t="shared" si="10"/>
        <v>42</v>
      </c>
      <c r="DW35" s="7"/>
      <c r="DX35" s="75"/>
      <c r="DY35" s="12">
        <f t="shared" si="11"/>
      </c>
      <c r="DZ35" s="7"/>
      <c r="EA35" s="75">
        <v>140</v>
      </c>
      <c r="EB35" s="12">
        <f t="shared" si="12"/>
        <v>29.4</v>
      </c>
      <c r="EC35" s="7"/>
      <c r="ED35" s="75"/>
      <c r="EE35" s="12">
        <f t="shared" si="13"/>
      </c>
    </row>
    <row r="36" spans="2:135" ht="15">
      <c r="B36" s="7" t="s">
        <v>97</v>
      </c>
      <c r="C36" s="1" t="s">
        <v>7</v>
      </c>
      <c r="D36" s="54">
        <v>0.18</v>
      </c>
      <c r="E36" s="28">
        <v>0.18</v>
      </c>
      <c r="F36" s="6"/>
      <c r="G36" s="50"/>
      <c r="H36" s="6"/>
      <c r="I36" s="75"/>
      <c r="J36" s="12">
        <f t="shared" si="14"/>
      </c>
      <c r="L36" s="75"/>
      <c r="M36" s="12">
        <f t="shared" si="0"/>
      </c>
      <c r="N36" s="7"/>
      <c r="O36" s="75"/>
      <c r="P36" s="12">
        <f t="shared" si="1"/>
      </c>
      <c r="Q36" s="7"/>
      <c r="R36" s="75"/>
      <c r="S36" s="12">
        <f t="shared" si="2"/>
      </c>
      <c r="T36" s="7"/>
      <c r="U36" s="75"/>
      <c r="V36" s="12">
        <f t="shared" si="3"/>
      </c>
      <c r="W36" s="7"/>
      <c r="X36" s="75">
        <v>250</v>
      </c>
      <c r="Y36" s="12">
        <f t="shared" si="4"/>
        <v>45</v>
      </c>
      <c r="Z36" s="7"/>
      <c r="AA36" s="75"/>
      <c r="AB36" s="12">
        <f t="shared" si="5"/>
      </c>
      <c r="AC36" s="7"/>
      <c r="AD36" s="75"/>
      <c r="AE36" s="12">
        <f t="shared" si="6"/>
      </c>
      <c r="DB36" s="7" t="s">
        <v>97</v>
      </c>
      <c r="DC36" s="1" t="s">
        <v>7</v>
      </c>
      <c r="DD36" s="54">
        <v>0.18</v>
      </c>
      <c r="DE36" s="28">
        <v>0.18</v>
      </c>
      <c r="DF36" s="6"/>
      <c r="DG36" s="50"/>
      <c r="DH36" s="6"/>
      <c r="DI36" s="75"/>
      <c r="DJ36" s="12">
        <f t="shared" si="15"/>
      </c>
      <c r="DL36" s="75"/>
      <c r="DM36" s="12">
        <f t="shared" si="7"/>
      </c>
      <c r="DN36" s="7"/>
      <c r="DO36" s="75"/>
      <c r="DP36" s="12">
        <f t="shared" si="8"/>
      </c>
      <c r="DQ36" s="7"/>
      <c r="DR36" s="75"/>
      <c r="DS36" s="12">
        <f t="shared" si="9"/>
      </c>
      <c r="DT36" s="7"/>
      <c r="DU36" s="75"/>
      <c r="DV36" s="12">
        <f t="shared" si="10"/>
      </c>
      <c r="DW36" s="7"/>
      <c r="DX36" s="75">
        <v>250</v>
      </c>
      <c r="DY36" s="12">
        <f t="shared" si="11"/>
        <v>45</v>
      </c>
      <c r="DZ36" s="7"/>
      <c r="EA36" s="75"/>
      <c r="EB36" s="12">
        <f t="shared" si="12"/>
      </c>
      <c r="EC36" s="7"/>
      <c r="ED36" s="75"/>
      <c r="EE36" s="12">
        <f t="shared" si="13"/>
      </c>
    </row>
    <row r="37" spans="2:135" ht="15">
      <c r="B37" s="7" t="s">
        <v>98</v>
      </c>
      <c r="C37" s="1" t="s">
        <v>7</v>
      </c>
      <c r="D37" s="54">
        <v>0.17</v>
      </c>
      <c r="E37" s="28">
        <v>0.17</v>
      </c>
      <c r="F37" s="6"/>
      <c r="G37" s="50"/>
      <c r="H37" s="6"/>
      <c r="I37" s="75"/>
      <c r="J37" s="12">
        <f t="shared" si="14"/>
      </c>
      <c r="L37" s="75"/>
      <c r="M37" s="12">
        <f t="shared" si="0"/>
      </c>
      <c r="N37" s="7"/>
      <c r="O37" s="75"/>
      <c r="P37" s="12">
        <f t="shared" si="1"/>
      </c>
      <c r="Q37" s="7"/>
      <c r="R37" s="75"/>
      <c r="S37" s="12">
        <f t="shared" si="2"/>
      </c>
      <c r="T37" s="7"/>
      <c r="U37" s="75"/>
      <c r="V37" s="12">
        <f t="shared" si="3"/>
      </c>
      <c r="W37" s="7"/>
      <c r="X37" s="75">
        <v>200</v>
      </c>
      <c r="Y37" s="12">
        <f t="shared" si="4"/>
        <v>34</v>
      </c>
      <c r="Z37" s="7"/>
      <c r="AA37" s="75"/>
      <c r="AB37" s="12">
        <f t="shared" si="5"/>
      </c>
      <c r="AC37" s="7"/>
      <c r="AD37" s="75"/>
      <c r="AE37" s="12">
        <f t="shared" si="6"/>
      </c>
      <c r="DB37" s="7" t="s">
        <v>98</v>
      </c>
      <c r="DC37" s="1" t="s">
        <v>7</v>
      </c>
      <c r="DD37" s="54">
        <v>0.17</v>
      </c>
      <c r="DE37" s="28">
        <v>0.17</v>
      </c>
      <c r="DF37" s="6"/>
      <c r="DG37" s="50"/>
      <c r="DH37" s="6"/>
      <c r="DI37" s="75"/>
      <c r="DJ37" s="12">
        <f t="shared" si="15"/>
      </c>
      <c r="DL37" s="75"/>
      <c r="DM37" s="12">
        <f t="shared" si="7"/>
      </c>
      <c r="DN37" s="7"/>
      <c r="DO37" s="75"/>
      <c r="DP37" s="12">
        <f t="shared" si="8"/>
      </c>
      <c r="DQ37" s="7"/>
      <c r="DR37" s="75"/>
      <c r="DS37" s="12">
        <f t="shared" si="9"/>
      </c>
      <c r="DT37" s="7"/>
      <c r="DU37" s="75"/>
      <c r="DV37" s="12">
        <f t="shared" si="10"/>
      </c>
      <c r="DW37" s="7"/>
      <c r="DX37" s="75">
        <v>200</v>
      </c>
      <c r="DY37" s="12">
        <f t="shared" si="11"/>
        <v>34</v>
      </c>
      <c r="DZ37" s="7"/>
      <c r="EA37" s="75"/>
      <c r="EB37" s="12">
        <f t="shared" si="12"/>
      </c>
      <c r="EC37" s="7"/>
      <c r="ED37" s="75"/>
      <c r="EE37" s="12">
        <f t="shared" si="13"/>
      </c>
    </row>
    <row r="38" spans="2:135" ht="15">
      <c r="B38" s="7" t="s">
        <v>99</v>
      </c>
      <c r="C38" s="1" t="s">
        <v>7</v>
      </c>
      <c r="D38" s="54">
        <v>0.22</v>
      </c>
      <c r="E38" s="28">
        <v>0.22</v>
      </c>
      <c r="F38" s="6"/>
      <c r="G38" s="50"/>
      <c r="H38" s="6"/>
      <c r="I38" s="75"/>
      <c r="J38" s="12">
        <f t="shared" si="14"/>
      </c>
      <c r="L38" s="75"/>
      <c r="M38" s="12">
        <f t="shared" si="0"/>
      </c>
      <c r="N38" s="7"/>
      <c r="O38" s="75"/>
      <c r="P38" s="12">
        <f t="shared" si="1"/>
      </c>
      <c r="Q38" s="7"/>
      <c r="R38" s="75"/>
      <c r="S38" s="12">
        <f t="shared" si="2"/>
      </c>
      <c r="T38" s="7"/>
      <c r="U38" s="75"/>
      <c r="V38" s="12">
        <f t="shared" si="3"/>
      </c>
      <c r="W38" s="7"/>
      <c r="X38" s="75">
        <v>200</v>
      </c>
      <c r="Y38" s="12">
        <f t="shared" si="4"/>
        <v>44</v>
      </c>
      <c r="Z38" s="7"/>
      <c r="AA38" s="75"/>
      <c r="AB38" s="12">
        <f t="shared" si="5"/>
      </c>
      <c r="AC38" s="7"/>
      <c r="AD38" s="75"/>
      <c r="AE38" s="12">
        <f t="shared" si="6"/>
      </c>
      <c r="DB38" s="7" t="s">
        <v>99</v>
      </c>
      <c r="DC38" s="1" t="s">
        <v>7</v>
      </c>
      <c r="DD38" s="54">
        <v>0.22</v>
      </c>
      <c r="DE38" s="28">
        <v>0.22</v>
      </c>
      <c r="DF38" s="6"/>
      <c r="DG38" s="50"/>
      <c r="DH38" s="6"/>
      <c r="DI38" s="75"/>
      <c r="DJ38" s="12">
        <f t="shared" si="15"/>
      </c>
      <c r="DL38" s="75"/>
      <c r="DM38" s="12">
        <f t="shared" si="7"/>
      </c>
      <c r="DN38" s="7"/>
      <c r="DO38" s="75"/>
      <c r="DP38" s="12">
        <f t="shared" si="8"/>
      </c>
      <c r="DQ38" s="7"/>
      <c r="DR38" s="75"/>
      <c r="DS38" s="12">
        <f t="shared" si="9"/>
      </c>
      <c r="DT38" s="7"/>
      <c r="DU38" s="75"/>
      <c r="DV38" s="12">
        <f t="shared" si="10"/>
      </c>
      <c r="DW38" s="7"/>
      <c r="DX38" s="75">
        <v>200</v>
      </c>
      <c r="DY38" s="12">
        <f t="shared" si="11"/>
        <v>44</v>
      </c>
      <c r="DZ38" s="7"/>
      <c r="EA38" s="75"/>
      <c r="EB38" s="12">
        <f t="shared" si="12"/>
      </c>
      <c r="EC38" s="7"/>
      <c r="ED38" s="75"/>
      <c r="EE38" s="12">
        <f t="shared" si="13"/>
      </c>
    </row>
    <row r="39" spans="2:135" ht="15">
      <c r="B39" s="7"/>
      <c r="D39" s="6"/>
      <c r="E39" s="69"/>
      <c r="F39" s="6"/>
      <c r="G39" s="50"/>
      <c r="H39" s="6"/>
      <c r="I39" s="15"/>
      <c r="J39" s="12">
        <f t="shared" si="14"/>
      </c>
      <c r="M39" s="12">
        <f t="shared" si="0"/>
      </c>
      <c r="N39" s="7"/>
      <c r="O39" s="6"/>
      <c r="P39" s="12">
        <f t="shared" si="1"/>
      </c>
      <c r="Q39" s="7"/>
      <c r="R39" s="6"/>
      <c r="S39" s="12">
        <f t="shared" si="2"/>
      </c>
      <c r="T39" s="7"/>
      <c r="U39" s="6"/>
      <c r="V39" s="12">
        <f t="shared" si="3"/>
      </c>
      <c r="W39" s="7"/>
      <c r="X39" s="6"/>
      <c r="Y39" s="12">
        <f t="shared" si="4"/>
      </c>
      <c r="Z39" s="7"/>
      <c r="AA39" s="6"/>
      <c r="AB39" s="12">
        <f t="shared" si="5"/>
      </c>
      <c r="AC39" s="7"/>
      <c r="AD39" s="6"/>
      <c r="AE39" s="12">
        <f t="shared" si="6"/>
      </c>
      <c r="DB39" s="7"/>
      <c r="DD39" s="6"/>
      <c r="DE39" s="69"/>
      <c r="DF39" s="6"/>
      <c r="DG39" s="50"/>
      <c r="DH39" s="6"/>
      <c r="DI39" s="15"/>
      <c r="DJ39" s="12">
        <f t="shared" si="15"/>
      </c>
      <c r="DL39" s="3"/>
      <c r="DM39" s="12">
        <f t="shared" si="7"/>
      </c>
      <c r="DN39" s="7"/>
      <c r="DO39" s="6"/>
      <c r="DP39" s="12">
        <f t="shared" si="8"/>
      </c>
      <c r="DQ39" s="7"/>
      <c r="DR39" s="6"/>
      <c r="DS39" s="12">
        <f t="shared" si="9"/>
      </c>
      <c r="DT39" s="7"/>
      <c r="DU39" s="6"/>
      <c r="DV39" s="12">
        <f t="shared" si="10"/>
      </c>
      <c r="DW39" s="7"/>
      <c r="DX39" s="6"/>
      <c r="DY39" s="12">
        <f t="shared" si="11"/>
      </c>
      <c r="DZ39" s="7"/>
      <c r="EA39" s="6"/>
      <c r="EB39" s="12">
        <f t="shared" si="12"/>
      </c>
      <c r="EC39" s="7"/>
      <c r="ED39" s="6"/>
      <c r="EE39" s="12">
        <f t="shared" si="13"/>
      </c>
    </row>
    <row r="40" spans="2:135" ht="15">
      <c r="B40" s="5" t="s">
        <v>49</v>
      </c>
      <c r="D40" s="6"/>
      <c r="E40" s="69"/>
      <c r="F40" s="6"/>
      <c r="G40" s="50"/>
      <c r="H40" s="6"/>
      <c r="I40" s="15"/>
      <c r="J40" s="12">
        <f t="shared" si="14"/>
      </c>
      <c r="L40" s="6"/>
      <c r="M40" s="12">
        <f t="shared" si="0"/>
      </c>
      <c r="N40" s="5"/>
      <c r="O40" s="6"/>
      <c r="P40" s="12">
        <f t="shared" si="1"/>
      </c>
      <c r="Q40" s="5"/>
      <c r="R40" s="6"/>
      <c r="S40" s="12">
        <f t="shared" si="2"/>
      </c>
      <c r="T40" s="5"/>
      <c r="U40" s="6"/>
      <c r="V40" s="12">
        <f t="shared" si="3"/>
      </c>
      <c r="W40" s="5"/>
      <c r="X40" s="6"/>
      <c r="Y40" s="12">
        <f t="shared" si="4"/>
      </c>
      <c r="Z40" s="5"/>
      <c r="AA40" s="6"/>
      <c r="AB40" s="12">
        <f t="shared" si="5"/>
      </c>
      <c r="AC40" s="5"/>
      <c r="AD40" s="6"/>
      <c r="AE40" s="12">
        <f t="shared" si="6"/>
      </c>
      <c r="AF40" s="6"/>
      <c r="AG40" s="6"/>
      <c r="DB40" s="5" t="s">
        <v>49</v>
      </c>
      <c r="DD40" s="6"/>
      <c r="DE40" s="69"/>
      <c r="DF40" s="6"/>
      <c r="DG40" s="50"/>
      <c r="DH40" s="6"/>
      <c r="DI40" s="15"/>
      <c r="DJ40" s="12">
        <f t="shared" si="15"/>
      </c>
      <c r="DL40" s="6"/>
      <c r="DM40" s="12">
        <f t="shared" si="7"/>
      </c>
      <c r="DN40" s="5"/>
      <c r="DO40" s="6"/>
      <c r="DP40" s="12">
        <f t="shared" si="8"/>
      </c>
      <c r="DQ40" s="5"/>
      <c r="DR40" s="6"/>
      <c r="DS40" s="12">
        <f t="shared" si="9"/>
      </c>
      <c r="DT40" s="5"/>
      <c r="DU40" s="6"/>
      <c r="DV40" s="12">
        <f t="shared" si="10"/>
      </c>
      <c r="DW40" s="5"/>
      <c r="DX40" s="6"/>
      <c r="DY40" s="12">
        <f t="shared" si="11"/>
      </c>
      <c r="DZ40" s="5"/>
      <c r="EA40" s="6"/>
      <c r="EB40" s="12">
        <f t="shared" si="12"/>
      </c>
      <c r="EC40" s="5"/>
      <c r="ED40" s="6"/>
      <c r="EE40" s="12">
        <f t="shared" si="13"/>
      </c>
    </row>
    <row r="41" spans="2:135" ht="15">
      <c r="B41" s="7" t="s">
        <v>50</v>
      </c>
      <c r="C41" s="1" t="s">
        <v>29</v>
      </c>
      <c r="D41" s="54">
        <v>40.25</v>
      </c>
      <c r="E41" s="28">
        <v>40.25</v>
      </c>
      <c r="F41" s="6"/>
      <c r="G41" s="50"/>
      <c r="H41" s="6"/>
      <c r="I41" s="75"/>
      <c r="J41" s="12">
        <f t="shared" si="14"/>
      </c>
      <c r="L41" s="75">
        <v>0.0118</v>
      </c>
      <c r="M41" s="12">
        <f t="shared" si="0"/>
        <v>0.47495</v>
      </c>
      <c r="N41" s="7"/>
      <c r="O41" s="75"/>
      <c r="P41" s="12">
        <f t="shared" si="1"/>
      </c>
      <c r="Q41" s="7"/>
      <c r="R41" s="75"/>
      <c r="S41" s="12">
        <f t="shared" si="2"/>
      </c>
      <c r="T41" s="7"/>
      <c r="U41" s="75"/>
      <c r="V41" s="12">
        <f t="shared" si="3"/>
      </c>
      <c r="W41" s="7"/>
      <c r="X41" s="75"/>
      <c r="Y41" s="12">
        <f t="shared" si="4"/>
      </c>
      <c r="Z41" s="7"/>
      <c r="AA41" s="75"/>
      <c r="AB41" s="12">
        <f t="shared" si="5"/>
      </c>
      <c r="AC41" s="7"/>
      <c r="AD41" s="75"/>
      <c r="AE41" s="12">
        <f t="shared" si="6"/>
      </c>
      <c r="DB41" s="7" t="s">
        <v>50</v>
      </c>
      <c r="DC41" s="1" t="s">
        <v>29</v>
      </c>
      <c r="DD41" s="54">
        <v>40.25</v>
      </c>
      <c r="DE41" s="28">
        <v>40.25</v>
      </c>
      <c r="DF41" s="6"/>
      <c r="DG41" s="50"/>
      <c r="DH41" s="6"/>
      <c r="DI41" s="75"/>
      <c r="DJ41" s="12">
        <f t="shared" si="15"/>
      </c>
      <c r="DL41" s="75">
        <v>0.0118</v>
      </c>
      <c r="DM41" s="12">
        <f t="shared" si="7"/>
        <v>0.47495</v>
      </c>
      <c r="DN41" s="7"/>
      <c r="DO41" s="75"/>
      <c r="DP41" s="12">
        <f t="shared" si="8"/>
      </c>
      <c r="DQ41" s="7"/>
      <c r="DR41" s="75"/>
      <c r="DS41" s="12">
        <f t="shared" si="9"/>
      </c>
      <c r="DT41" s="7"/>
      <c r="DU41" s="75"/>
      <c r="DV41" s="12">
        <f t="shared" si="10"/>
      </c>
      <c r="DW41" s="7"/>
      <c r="DX41" s="75"/>
      <c r="DY41" s="12">
        <f t="shared" si="11"/>
      </c>
      <c r="DZ41" s="7"/>
      <c r="EA41" s="75"/>
      <c r="EB41" s="12">
        <f t="shared" si="12"/>
      </c>
      <c r="EC41" s="7"/>
      <c r="ED41" s="75"/>
      <c r="EE41" s="12">
        <f t="shared" si="13"/>
      </c>
    </row>
    <row r="42" spans="2:135" ht="15">
      <c r="B42" s="7" t="s">
        <v>100</v>
      </c>
      <c r="C42" s="1" t="s">
        <v>60</v>
      </c>
      <c r="D42" s="54">
        <v>50</v>
      </c>
      <c r="E42" s="28">
        <v>50</v>
      </c>
      <c r="F42" s="6"/>
      <c r="G42" s="50"/>
      <c r="H42" s="6"/>
      <c r="I42" s="75"/>
      <c r="J42" s="12">
        <f t="shared" si="14"/>
      </c>
      <c r="L42" s="75"/>
      <c r="M42" s="12">
        <f t="shared" si="0"/>
      </c>
      <c r="N42" s="5"/>
      <c r="O42" s="75"/>
      <c r="P42" s="12">
        <f t="shared" si="1"/>
      </c>
      <c r="Q42" s="5"/>
      <c r="R42" s="75"/>
      <c r="S42" s="12">
        <f t="shared" si="2"/>
      </c>
      <c r="T42" s="5"/>
      <c r="U42" s="75"/>
      <c r="V42" s="12">
        <f t="shared" si="3"/>
      </c>
      <c r="W42" s="5"/>
      <c r="X42" s="75">
        <v>0.5</v>
      </c>
      <c r="Y42" s="12">
        <f t="shared" si="4"/>
        <v>25</v>
      </c>
      <c r="Z42" s="5"/>
      <c r="AA42" s="75"/>
      <c r="AB42" s="12">
        <f t="shared" si="5"/>
      </c>
      <c r="AC42" s="5"/>
      <c r="AD42" s="75"/>
      <c r="AE42" s="12">
        <f t="shared" si="6"/>
      </c>
      <c r="AF42" s="6"/>
      <c r="AG42" s="6"/>
      <c r="DB42" s="7" t="s">
        <v>100</v>
      </c>
      <c r="DC42" s="1" t="s">
        <v>60</v>
      </c>
      <c r="DD42" s="54">
        <v>50</v>
      </c>
      <c r="DE42" s="28">
        <v>50</v>
      </c>
      <c r="DF42" s="6"/>
      <c r="DG42" s="50"/>
      <c r="DH42" s="6"/>
      <c r="DI42" s="75"/>
      <c r="DJ42" s="12">
        <f t="shared" si="15"/>
      </c>
      <c r="DL42" s="75"/>
      <c r="DM42" s="12">
        <f t="shared" si="7"/>
      </c>
      <c r="DN42" s="5"/>
      <c r="DO42" s="75"/>
      <c r="DP42" s="12">
        <f t="shared" si="8"/>
      </c>
      <c r="DQ42" s="5"/>
      <c r="DR42" s="75"/>
      <c r="DS42" s="12">
        <f t="shared" si="9"/>
      </c>
      <c r="DT42" s="5"/>
      <c r="DU42" s="75"/>
      <c r="DV42" s="12">
        <f t="shared" si="10"/>
      </c>
      <c r="DW42" s="5"/>
      <c r="DX42" s="75">
        <v>0.5</v>
      </c>
      <c r="DY42" s="12">
        <f t="shared" si="11"/>
        <v>25</v>
      </c>
      <c r="DZ42" s="5"/>
      <c r="EA42" s="75"/>
      <c r="EB42" s="12">
        <f t="shared" si="12"/>
      </c>
      <c r="EC42" s="5"/>
      <c r="ED42" s="75"/>
      <c r="EE42" s="12">
        <f t="shared" si="13"/>
      </c>
    </row>
    <row r="43" spans="2:135" ht="15">
      <c r="B43" s="7" t="s">
        <v>101</v>
      </c>
      <c r="C43" s="1" t="s">
        <v>29</v>
      </c>
      <c r="D43" s="54">
        <v>304</v>
      </c>
      <c r="E43" s="28">
        <v>304</v>
      </c>
      <c r="F43" s="6"/>
      <c r="G43" s="50"/>
      <c r="H43" s="6"/>
      <c r="I43" s="75"/>
      <c r="J43" s="12">
        <f t="shared" si="14"/>
      </c>
      <c r="L43" s="75"/>
      <c r="M43" s="12">
        <f t="shared" si="0"/>
      </c>
      <c r="N43" s="5"/>
      <c r="O43" s="75"/>
      <c r="P43" s="12">
        <f t="shared" si="1"/>
      </c>
      <c r="Q43" s="5"/>
      <c r="R43" s="75"/>
      <c r="S43" s="12">
        <f t="shared" si="2"/>
      </c>
      <c r="T43" s="5"/>
      <c r="U43" s="75"/>
      <c r="V43" s="12">
        <f t="shared" si="3"/>
      </c>
      <c r="W43" s="5"/>
      <c r="X43" s="75">
        <v>0.141</v>
      </c>
      <c r="Y43" s="12">
        <f t="shared" si="4"/>
        <v>42.864</v>
      </c>
      <c r="Z43" s="5"/>
      <c r="AA43" s="75"/>
      <c r="AB43" s="12">
        <f t="shared" si="5"/>
      </c>
      <c r="AC43" s="5"/>
      <c r="AD43" s="75"/>
      <c r="AE43" s="12">
        <f t="shared" si="6"/>
      </c>
      <c r="AF43" s="6"/>
      <c r="AG43" s="6"/>
      <c r="DB43" s="7" t="s">
        <v>101</v>
      </c>
      <c r="DC43" s="1" t="s">
        <v>29</v>
      </c>
      <c r="DD43" s="54">
        <v>304</v>
      </c>
      <c r="DE43" s="28">
        <v>304</v>
      </c>
      <c r="DF43" s="6"/>
      <c r="DG43" s="50"/>
      <c r="DH43" s="6"/>
      <c r="DI43" s="75"/>
      <c r="DJ43" s="12">
        <f t="shared" si="15"/>
      </c>
      <c r="DL43" s="75"/>
      <c r="DM43" s="12">
        <f t="shared" si="7"/>
      </c>
      <c r="DN43" s="5"/>
      <c r="DO43" s="75"/>
      <c r="DP43" s="12">
        <f t="shared" si="8"/>
      </c>
      <c r="DQ43" s="5"/>
      <c r="DR43" s="75"/>
      <c r="DS43" s="12">
        <f t="shared" si="9"/>
      </c>
      <c r="DT43" s="5"/>
      <c r="DU43" s="75"/>
      <c r="DV43" s="12">
        <f t="shared" si="10"/>
      </c>
      <c r="DW43" s="5"/>
      <c r="DX43" s="75">
        <v>0.141</v>
      </c>
      <c r="DY43" s="12">
        <f t="shared" si="11"/>
        <v>42.864</v>
      </c>
      <c r="DZ43" s="5"/>
      <c r="EA43" s="75"/>
      <c r="EB43" s="12">
        <f t="shared" si="12"/>
      </c>
      <c r="EC43" s="5"/>
      <c r="ED43" s="75"/>
      <c r="EE43" s="12">
        <f t="shared" si="13"/>
      </c>
    </row>
    <row r="44" spans="2:135" ht="15">
      <c r="B44" s="7" t="s">
        <v>102</v>
      </c>
      <c r="C44" s="1" t="s">
        <v>60</v>
      </c>
      <c r="D44" s="54">
        <v>51.5</v>
      </c>
      <c r="E44" s="28">
        <v>51.5</v>
      </c>
      <c r="F44" s="6"/>
      <c r="G44" s="50"/>
      <c r="H44" s="6"/>
      <c r="I44" s="75"/>
      <c r="J44" s="12">
        <f t="shared" si="14"/>
      </c>
      <c r="L44" s="75"/>
      <c r="M44" s="12">
        <f t="shared" si="0"/>
      </c>
      <c r="N44" s="5"/>
      <c r="O44" s="75"/>
      <c r="P44" s="12">
        <f t="shared" si="1"/>
      </c>
      <c r="Q44" s="5"/>
      <c r="R44" s="75"/>
      <c r="S44" s="12">
        <f t="shared" si="2"/>
      </c>
      <c r="T44" s="5"/>
      <c r="U44" s="75"/>
      <c r="V44" s="12">
        <f t="shared" si="3"/>
      </c>
      <c r="W44" s="5"/>
      <c r="X44" s="75"/>
      <c r="Y44" s="12">
        <f t="shared" si="4"/>
      </c>
      <c r="Z44" s="5"/>
      <c r="AA44" s="75">
        <v>0.5</v>
      </c>
      <c r="AB44" s="12">
        <f t="shared" si="5"/>
        <v>25.75</v>
      </c>
      <c r="AC44" s="5"/>
      <c r="AD44" s="75"/>
      <c r="AE44" s="12">
        <f t="shared" si="6"/>
      </c>
      <c r="AF44" s="6"/>
      <c r="AG44" s="6"/>
      <c r="DB44" s="7" t="s">
        <v>102</v>
      </c>
      <c r="DC44" s="1" t="s">
        <v>60</v>
      </c>
      <c r="DD44" s="54">
        <v>51.5</v>
      </c>
      <c r="DE44" s="28">
        <v>51.5</v>
      </c>
      <c r="DF44" s="6"/>
      <c r="DG44" s="50"/>
      <c r="DH44" s="6"/>
      <c r="DI44" s="75"/>
      <c r="DJ44" s="12">
        <f t="shared" si="15"/>
      </c>
      <c r="DL44" s="75"/>
      <c r="DM44" s="12">
        <f t="shared" si="7"/>
      </c>
      <c r="DN44" s="5"/>
      <c r="DO44" s="75"/>
      <c r="DP44" s="12">
        <f t="shared" si="8"/>
      </c>
      <c r="DQ44" s="5"/>
      <c r="DR44" s="75"/>
      <c r="DS44" s="12">
        <f t="shared" si="9"/>
      </c>
      <c r="DT44" s="5"/>
      <c r="DU44" s="75"/>
      <c r="DV44" s="12">
        <f t="shared" si="10"/>
      </c>
      <c r="DW44" s="5"/>
      <c r="DX44" s="75"/>
      <c r="DY44" s="12">
        <f t="shared" si="11"/>
      </c>
      <c r="DZ44" s="5"/>
      <c r="EA44" s="75">
        <v>0.5</v>
      </c>
      <c r="EB44" s="12">
        <f t="shared" si="12"/>
        <v>25.75</v>
      </c>
      <c r="EC44" s="5"/>
      <c r="ED44" s="75"/>
      <c r="EE44" s="12">
        <f t="shared" si="13"/>
      </c>
    </row>
    <row r="45" spans="2:135" ht="15">
      <c r="B45" s="7"/>
      <c r="D45" s="6"/>
      <c r="E45" s="69"/>
      <c r="F45" s="6"/>
      <c r="G45" s="50"/>
      <c r="H45" s="6"/>
      <c r="I45" s="75"/>
      <c r="J45" s="12">
        <f t="shared" si="14"/>
      </c>
      <c r="L45" s="75"/>
      <c r="M45" s="12">
        <f t="shared" si="0"/>
      </c>
      <c r="N45" s="5"/>
      <c r="O45" s="75"/>
      <c r="P45" s="12">
        <f t="shared" si="1"/>
      </c>
      <c r="Q45" s="5"/>
      <c r="R45" s="75"/>
      <c r="S45" s="12">
        <f t="shared" si="2"/>
      </c>
      <c r="T45" s="5"/>
      <c r="U45" s="75"/>
      <c r="V45" s="12">
        <f t="shared" si="3"/>
      </c>
      <c r="W45" s="5"/>
      <c r="X45" s="75"/>
      <c r="Y45" s="12">
        <f t="shared" si="4"/>
      </c>
      <c r="Z45" s="5"/>
      <c r="AA45" s="75"/>
      <c r="AB45" s="12">
        <f t="shared" si="5"/>
      </c>
      <c r="AC45" s="5"/>
      <c r="AD45" s="75"/>
      <c r="AE45" s="12">
        <f t="shared" si="6"/>
      </c>
      <c r="AF45" s="6"/>
      <c r="AG45" s="6"/>
      <c r="DB45" s="7"/>
      <c r="DD45" s="6"/>
      <c r="DE45" s="69"/>
      <c r="DF45" s="6"/>
      <c r="DG45" s="50"/>
      <c r="DH45" s="6"/>
      <c r="DI45" s="75"/>
      <c r="DJ45" s="12">
        <f t="shared" si="15"/>
      </c>
      <c r="DL45" s="75"/>
      <c r="DM45" s="12">
        <f t="shared" si="7"/>
      </c>
      <c r="DN45" s="5"/>
      <c r="DO45" s="75"/>
      <c r="DP45" s="12">
        <f t="shared" si="8"/>
      </c>
      <c r="DQ45" s="5"/>
      <c r="DR45" s="75"/>
      <c r="DS45" s="12">
        <f t="shared" si="9"/>
      </c>
      <c r="DT45" s="5"/>
      <c r="DU45" s="75"/>
      <c r="DV45" s="12">
        <f t="shared" si="10"/>
      </c>
      <c r="DW45" s="5"/>
      <c r="DX45" s="75"/>
      <c r="DY45" s="12">
        <f t="shared" si="11"/>
      </c>
      <c r="DZ45" s="5"/>
      <c r="EA45" s="75"/>
      <c r="EB45" s="12">
        <f t="shared" si="12"/>
      </c>
      <c r="EC45" s="5"/>
      <c r="ED45" s="75"/>
      <c r="EE45" s="12">
        <f t="shared" si="13"/>
      </c>
    </row>
    <row r="46" spans="2:135" ht="15">
      <c r="B46" s="7"/>
      <c r="D46" s="6"/>
      <c r="E46" s="69"/>
      <c r="F46" s="6"/>
      <c r="G46" s="50"/>
      <c r="H46" s="6"/>
      <c r="I46" s="15"/>
      <c r="J46" s="12">
        <f t="shared" si="14"/>
      </c>
      <c r="L46" s="1"/>
      <c r="M46" s="12">
        <f t="shared" si="0"/>
      </c>
      <c r="N46" s="5"/>
      <c r="O46" s="6"/>
      <c r="P46" s="12">
        <f t="shared" si="1"/>
      </c>
      <c r="Q46" s="5"/>
      <c r="R46" s="6"/>
      <c r="S46" s="12">
        <f t="shared" si="2"/>
      </c>
      <c r="T46" s="5"/>
      <c r="U46" s="6"/>
      <c r="V46" s="12">
        <f t="shared" si="3"/>
      </c>
      <c r="W46" s="5"/>
      <c r="X46" s="6"/>
      <c r="Y46" s="12">
        <f t="shared" si="4"/>
      </c>
      <c r="Z46" s="5"/>
      <c r="AA46" s="6"/>
      <c r="AB46" s="12">
        <f t="shared" si="5"/>
      </c>
      <c r="AC46" s="5"/>
      <c r="AD46" s="6"/>
      <c r="AE46" s="12">
        <f t="shared" si="6"/>
      </c>
      <c r="AF46" s="6"/>
      <c r="AG46" s="6"/>
      <c r="DB46" s="7"/>
      <c r="DD46" s="6"/>
      <c r="DE46" s="69"/>
      <c r="DF46" s="6"/>
      <c r="DG46" s="50"/>
      <c r="DH46" s="6"/>
      <c r="DI46" s="15"/>
      <c r="DJ46" s="12">
        <f t="shared" si="15"/>
      </c>
      <c r="DM46" s="12">
        <f t="shared" si="7"/>
      </c>
      <c r="DN46" s="5"/>
      <c r="DO46" s="6"/>
      <c r="DP46" s="12">
        <f t="shared" si="8"/>
      </c>
      <c r="DQ46" s="5"/>
      <c r="DR46" s="6"/>
      <c r="DS46" s="12">
        <f t="shared" si="9"/>
      </c>
      <c r="DT46" s="5"/>
      <c r="DU46" s="6"/>
      <c r="DV46" s="12">
        <f t="shared" si="10"/>
      </c>
      <c r="DW46" s="5"/>
      <c r="DX46" s="6"/>
      <c r="DY46" s="12">
        <f t="shared" si="11"/>
      </c>
      <c r="DZ46" s="5"/>
      <c r="EA46" s="6"/>
      <c r="EB46" s="12">
        <f t="shared" si="12"/>
      </c>
      <c r="EC46" s="5"/>
      <c r="ED46" s="6"/>
      <c r="EE46" s="12">
        <f t="shared" si="13"/>
      </c>
    </row>
    <row r="47" spans="2:135" ht="15">
      <c r="B47" s="5" t="s">
        <v>13</v>
      </c>
      <c r="D47" s="6"/>
      <c r="E47" s="69"/>
      <c r="F47" s="6"/>
      <c r="G47" s="50"/>
      <c r="H47" s="6"/>
      <c r="I47" s="15"/>
      <c r="J47" s="12">
        <f t="shared" si="14"/>
      </c>
      <c r="K47" s="5"/>
      <c r="L47" s="6"/>
      <c r="M47" s="12">
        <f t="shared" si="0"/>
      </c>
      <c r="N47" s="7"/>
      <c r="O47" s="6"/>
      <c r="P47" s="12">
        <f t="shared" si="1"/>
      </c>
      <c r="Q47" s="7"/>
      <c r="R47" s="6"/>
      <c r="S47" s="12">
        <f t="shared" si="2"/>
      </c>
      <c r="T47" s="7"/>
      <c r="U47" s="6"/>
      <c r="V47" s="12">
        <f t="shared" si="3"/>
      </c>
      <c r="W47" s="7"/>
      <c r="X47" s="6"/>
      <c r="Y47" s="12">
        <f t="shared" si="4"/>
      </c>
      <c r="Z47" s="7"/>
      <c r="AA47" s="6"/>
      <c r="AB47" s="12">
        <f t="shared" si="5"/>
      </c>
      <c r="AC47" s="7"/>
      <c r="AD47" s="6"/>
      <c r="AE47" s="12">
        <f t="shared" si="6"/>
      </c>
      <c r="DB47" s="5" t="s">
        <v>13</v>
      </c>
      <c r="DD47" s="6"/>
      <c r="DE47" s="69"/>
      <c r="DF47" s="6"/>
      <c r="DG47" s="50"/>
      <c r="DH47" s="6"/>
      <c r="DI47" s="15"/>
      <c r="DJ47" s="12">
        <f t="shared" si="15"/>
      </c>
      <c r="DK47" s="5"/>
      <c r="DL47" s="6"/>
      <c r="DM47" s="12">
        <f t="shared" si="7"/>
      </c>
      <c r="DN47" s="7"/>
      <c r="DO47" s="6"/>
      <c r="DP47" s="12">
        <f t="shared" si="8"/>
      </c>
      <c r="DQ47" s="7"/>
      <c r="DR47" s="6"/>
      <c r="DS47" s="12">
        <f t="shared" si="9"/>
      </c>
      <c r="DT47" s="7"/>
      <c r="DU47" s="6"/>
      <c r="DV47" s="12">
        <f t="shared" si="10"/>
      </c>
      <c r="DW47" s="7"/>
      <c r="DX47" s="6"/>
      <c r="DY47" s="12">
        <f t="shared" si="11"/>
      </c>
      <c r="DZ47" s="7"/>
      <c r="EA47" s="6"/>
      <c r="EB47" s="12">
        <f t="shared" si="12"/>
      </c>
      <c r="EC47" s="7"/>
      <c r="ED47" s="6"/>
      <c r="EE47" s="12">
        <f t="shared" si="13"/>
      </c>
    </row>
    <row r="48" spans="2:135" ht="15">
      <c r="B48" s="7" t="s">
        <v>14</v>
      </c>
      <c r="C48" s="1" t="s">
        <v>15</v>
      </c>
      <c r="D48" s="54">
        <v>2.75</v>
      </c>
      <c r="E48" s="28">
        <v>2.75</v>
      </c>
      <c r="F48" s="6"/>
      <c r="G48" s="50"/>
      <c r="H48" s="6"/>
      <c r="I48" s="75">
        <v>2</v>
      </c>
      <c r="J48" s="12">
        <f t="shared" si="14"/>
        <v>5.5</v>
      </c>
      <c r="L48" s="75"/>
      <c r="M48" s="12">
        <f t="shared" si="0"/>
      </c>
      <c r="N48" s="7"/>
      <c r="O48" s="75"/>
      <c r="P48" s="12">
        <f t="shared" si="1"/>
      </c>
      <c r="Q48" s="7"/>
      <c r="R48" s="75"/>
      <c r="S48" s="12">
        <f t="shared" si="2"/>
      </c>
      <c r="T48" s="7"/>
      <c r="U48" s="75"/>
      <c r="V48" s="12">
        <f t="shared" si="3"/>
      </c>
      <c r="W48" s="7"/>
      <c r="X48" s="75"/>
      <c r="Y48" s="12">
        <f t="shared" si="4"/>
      </c>
      <c r="Z48" s="7"/>
      <c r="AA48" s="75"/>
      <c r="AB48" s="12">
        <f t="shared" si="5"/>
      </c>
      <c r="AC48" s="7"/>
      <c r="AD48" s="75"/>
      <c r="AE48" s="12">
        <f t="shared" si="6"/>
      </c>
      <c r="AF48" s="6"/>
      <c r="AG48" s="6"/>
      <c r="DB48" s="7" t="s">
        <v>14</v>
      </c>
      <c r="DC48" s="1" t="s">
        <v>15</v>
      </c>
      <c r="DD48" s="54">
        <v>2.75</v>
      </c>
      <c r="DE48" s="28">
        <v>2.75</v>
      </c>
      <c r="DF48" s="6"/>
      <c r="DG48" s="50"/>
      <c r="DH48" s="6"/>
      <c r="DI48" s="75">
        <v>2</v>
      </c>
      <c r="DJ48" s="12">
        <f t="shared" si="15"/>
        <v>5.5</v>
      </c>
      <c r="DL48" s="75"/>
      <c r="DM48" s="12">
        <f t="shared" si="7"/>
      </c>
      <c r="DN48" s="7"/>
      <c r="DO48" s="75"/>
      <c r="DP48" s="12">
        <f t="shared" si="8"/>
      </c>
      <c r="DQ48" s="7"/>
      <c r="DR48" s="75"/>
      <c r="DS48" s="12">
        <f t="shared" si="9"/>
      </c>
      <c r="DT48" s="7"/>
      <c r="DU48" s="75"/>
      <c r="DV48" s="12">
        <f t="shared" si="10"/>
      </c>
      <c r="DW48" s="7"/>
      <c r="DX48" s="75"/>
      <c r="DY48" s="12">
        <f t="shared" si="11"/>
      </c>
      <c r="DZ48" s="7"/>
      <c r="EA48" s="75"/>
      <c r="EB48" s="12">
        <f t="shared" si="12"/>
      </c>
      <c r="EC48" s="7"/>
      <c r="ED48" s="75"/>
      <c r="EE48" s="12">
        <f t="shared" si="13"/>
      </c>
    </row>
    <row r="49" spans="2:135" ht="15">
      <c r="B49" s="7" t="s">
        <v>51</v>
      </c>
      <c r="C49" s="1" t="s">
        <v>17</v>
      </c>
      <c r="D49" s="54">
        <v>3.56</v>
      </c>
      <c r="E49" s="28">
        <v>3.56</v>
      </c>
      <c r="F49" s="6"/>
      <c r="G49" s="50"/>
      <c r="H49" s="6"/>
      <c r="I49" s="75"/>
      <c r="J49" s="12">
        <f t="shared" si="14"/>
      </c>
      <c r="K49" s="7"/>
      <c r="L49" s="75">
        <v>4</v>
      </c>
      <c r="M49" s="12">
        <f t="shared" si="0"/>
        <v>14.24</v>
      </c>
      <c r="N49" s="7"/>
      <c r="O49" s="75"/>
      <c r="P49" s="12">
        <f t="shared" si="1"/>
      </c>
      <c r="Q49" s="7"/>
      <c r="R49" s="75"/>
      <c r="S49" s="12">
        <f t="shared" si="2"/>
      </c>
      <c r="T49" s="7"/>
      <c r="U49" s="75"/>
      <c r="V49" s="12">
        <f t="shared" si="3"/>
      </c>
      <c r="W49" s="7"/>
      <c r="X49" s="75"/>
      <c r="Y49" s="12">
        <f t="shared" si="4"/>
      </c>
      <c r="Z49" s="7"/>
      <c r="AA49" s="75"/>
      <c r="AB49" s="12">
        <f t="shared" si="5"/>
      </c>
      <c r="AC49" s="7"/>
      <c r="AD49" s="75"/>
      <c r="AE49" s="12">
        <f t="shared" si="6"/>
      </c>
      <c r="DB49" s="7" t="s">
        <v>51</v>
      </c>
      <c r="DC49" s="1" t="s">
        <v>17</v>
      </c>
      <c r="DD49" s="54">
        <v>3.56</v>
      </c>
      <c r="DE49" s="28">
        <v>3.56</v>
      </c>
      <c r="DF49" s="6"/>
      <c r="DG49" s="50"/>
      <c r="DH49" s="6"/>
      <c r="DI49" s="75"/>
      <c r="DJ49" s="12">
        <f t="shared" si="15"/>
      </c>
      <c r="DK49" s="7"/>
      <c r="DL49" s="75">
        <v>4</v>
      </c>
      <c r="DM49" s="12">
        <f t="shared" si="7"/>
        <v>14.24</v>
      </c>
      <c r="DN49" s="7"/>
      <c r="DO49" s="75"/>
      <c r="DP49" s="12">
        <f t="shared" si="8"/>
      </c>
      <c r="DQ49" s="7"/>
      <c r="DR49" s="75"/>
      <c r="DS49" s="12">
        <f t="shared" si="9"/>
      </c>
      <c r="DT49" s="7"/>
      <c r="DU49" s="75"/>
      <c r="DV49" s="12">
        <f t="shared" si="10"/>
      </c>
      <c r="DW49" s="7"/>
      <c r="DX49" s="75"/>
      <c r="DY49" s="12">
        <f t="shared" si="11"/>
      </c>
      <c r="DZ49" s="7"/>
      <c r="EA49" s="75"/>
      <c r="EB49" s="12">
        <f t="shared" si="12"/>
      </c>
      <c r="EC49" s="7"/>
      <c r="ED49" s="75"/>
      <c r="EE49" s="12">
        <f t="shared" si="13"/>
      </c>
    </row>
    <row r="50" spans="2:135" ht="15">
      <c r="B50" s="7" t="s">
        <v>16</v>
      </c>
      <c r="C50" s="1" t="s">
        <v>17</v>
      </c>
      <c r="D50" s="54">
        <v>1.45</v>
      </c>
      <c r="E50" s="28">
        <v>1.45</v>
      </c>
      <c r="F50" s="6"/>
      <c r="G50" s="50"/>
      <c r="H50" s="6"/>
      <c r="I50" s="75">
        <v>5</v>
      </c>
      <c r="J50" s="12">
        <f t="shared" si="14"/>
        <v>7.25</v>
      </c>
      <c r="K50" s="7"/>
      <c r="L50" s="75">
        <v>5</v>
      </c>
      <c r="M50" s="12">
        <f t="shared" si="0"/>
        <v>7.25</v>
      </c>
      <c r="N50" s="7"/>
      <c r="O50" s="75">
        <v>5</v>
      </c>
      <c r="P50" s="12">
        <f t="shared" si="1"/>
        <v>7.25</v>
      </c>
      <c r="Q50" s="7"/>
      <c r="R50" s="75"/>
      <c r="S50" s="12">
        <f t="shared" si="2"/>
      </c>
      <c r="T50" s="7"/>
      <c r="U50" s="75"/>
      <c r="V50" s="12">
        <f t="shared" si="3"/>
      </c>
      <c r="W50" s="7"/>
      <c r="X50" s="75"/>
      <c r="Y50" s="12">
        <f t="shared" si="4"/>
      </c>
      <c r="Z50" s="7"/>
      <c r="AA50" s="75"/>
      <c r="AB50" s="12">
        <f t="shared" si="5"/>
      </c>
      <c r="AC50" s="7"/>
      <c r="AD50" s="75"/>
      <c r="AE50" s="12">
        <f t="shared" si="6"/>
      </c>
      <c r="AF50" s="6"/>
      <c r="AG50" s="6"/>
      <c r="DB50" s="7" t="s">
        <v>16</v>
      </c>
      <c r="DC50" s="1" t="s">
        <v>17</v>
      </c>
      <c r="DD50" s="54">
        <v>1.45</v>
      </c>
      <c r="DE50" s="28">
        <v>1.45</v>
      </c>
      <c r="DF50" s="6"/>
      <c r="DG50" s="50"/>
      <c r="DH50" s="6"/>
      <c r="DI50" s="75">
        <v>5</v>
      </c>
      <c r="DJ50" s="12">
        <f t="shared" si="15"/>
        <v>7.25</v>
      </c>
      <c r="DK50" s="7"/>
      <c r="DL50" s="75">
        <v>5</v>
      </c>
      <c r="DM50" s="12">
        <f t="shared" si="7"/>
        <v>7.25</v>
      </c>
      <c r="DN50" s="7"/>
      <c r="DO50" s="75">
        <v>5</v>
      </c>
      <c r="DP50" s="12">
        <f t="shared" si="8"/>
        <v>7.25</v>
      </c>
      <c r="DQ50" s="7"/>
      <c r="DR50" s="75"/>
      <c r="DS50" s="12">
        <f t="shared" si="9"/>
      </c>
      <c r="DT50" s="7"/>
      <c r="DU50" s="75"/>
      <c r="DV50" s="12">
        <f t="shared" si="10"/>
      </c>
      <c r="DW50" s="7"/>
      <c r="DX50" s="75"/>
      <c r="DY50" s="12">
        <f t="shared" si="11"/>
      </c>
      <c r="DZ50" s="7"/>
      <c r="EA50" s="75"/>
      <c r="EB50" s="12">
        <f t="shared" si="12"/>
      </c>
      <c r="EC50" s="7"/>
      <c r="ED50" s="75"/>
      <c r="EE50" s="12">
        <f t="shared" si="13"/>
      </c>
    </row>
    <row r="51" spans="2:135" ht="15">
      <c r="B51" s="7" t="s">
        <v>193</v>
      </c>
      <c r="C51" s="1" t="s">
        <v>29</v>
      </c>
      <c r="D51" s="54">
        <v>162</v>
      </c>
      <c r="E51" s="28">
        <v>162</v>
      </c>
      <c r="F51" s="6"/>
      <c r="G51" s="50"/>
      <c r="H51" s="6"/>
      <c r="I51" s="75"/>
      <c r="J51" s="12">
        <f t="shared" si="14"/>
      </c>
      <c r="K51" s="7"/>
      <c r="L51" s="75"/>
      <c r="M51" s="12">
        <f t="shared" si="0"/>
      </c>
      <c r="N51" s="7"/>
      <c r="O51" s="75"/>
      <c r="P51" s="12">
        <f t="shared" si="1"/>
      </c>
      <c r="Q51" s="7"/>
      <c r="R51" s="75"/>
      <c r="S51" s="12">
        <f t="shared" si="2"/>
      </c>
      <c r="T51" s="7"/>
      <c r="U51" s="75"/>
      <c r="V51" s="12">
        <f t="shared" si="3"/>
      </c>
      <c r="W51" s="7"/>
      <c r="X51" s="75"/>
      <c r="Y51" s="12">
        <f t="shared" si="4"/>
      </c>
      <c r="Z51" s="7"/>
      <c r="AA51" s="75"/>
      <c r="AB51" s="12">
        <f t="shared" si="5"/>
      </c>
      <c r="AC51" s="7"/>
      <c r="AD51" s="75">
        <v>0.0937</v>
      </c>
      <c r="AE51" s="12">
        <f t="shared" si="6"/>
        <v>15.179400000000001</v>
      </c>
      <c r="AF51" s="6"/>
      <c r="AG51" s="6"/>
      <c r="DB51" s="7" t="s">
        <v>193</v>
      </c>
      <c r="DC51" s="1" t="s">
        <v>29</v>
      </c>
      <c r="DD51" s="54">
        <v>162</v>
      </c>
      <c r="DE51" s="28">
        <v>162</v>
      </c>
      <c r="DF51" s="6"/>
      <c r="DG51" s="50"/>
      <c r="DH51" s="6"/>
      <c r="DI51" s="75"/>
      <c r="DJ51" s="12">
        <f t="shared" si="15"/>
      </c>
      <c r="DK51" s="7"/>
      <c r="DL51" s="75"/>
      <c r="DM51" s="12">
        <f t="shared" si="7"/>
      </c>
      <c r="DN51" s="7"/>
      <c r="DO51" s="75"/>
      <c r="DP51" s="12">
        <f t="shared" si="8"/>
      </c>
      <c r="DQ51" s="7"/>
      <c r="DR51" s="75"/>
      <c r="DS51" s="12">
        <f t="shared" si="9"/>
      </c>
      <c r="DT51" s="7"/>
      <c r="DU51" s="75"/>
      <c r="DV51" s="12">
        <f t="shared" si="10"/>
      </c>
      <c r="DW51" s="7"/>
      <c r="DX51" s="75"/>
      <c r="DY51" s="12">
        <f t="shared" si="11"/>
      </c>
      <c r="DZ51" s="7"/>
      <c r="EA51" s="75"/>
      <c r="EB51" s="12">
        <f t="shared" si="12"/>
      </c>
      <c r="EC51" s="7"/>
      <c r="ED51" s="75">
        <v>0.0937</v>
      </c>
      <c r="EE51" s="12">
        <f t="shared" si="13"/>
        <v>15.179400000000001</v>
      </c>
    </row>
    <row r="52" spans="2:135" ht="15">
      <c r="B52" s="7" t="s">
        <v>66</v>
      </c>
      <c r="C52" s="1" t="s">
        <v>17</v>
      </c>
      <c r="D52" s="54">
        <v>0.94</v>
      </c>
      <c r="E52" s="28">
        <v>0.94</v>
      </c>
      <c r="F52" s="6"/>
      <c r="G52" s="50"/>
      <c r="H52" s="6"/>
      <c r="I52" s="75"/>
      <c r="J52" s="12">
        <f t="shared" si="14"/>
      </c>
      <c r="K52" s="7"/>
      <c r="L52" s="75"/>
      <c r="M52" s="12">
        <f t="shared" si="0"/>
      </c>
      <c r="N52" s="7"/>
      <c r="O52" s="75"/>
      <c r="P52" s="12">
        <f t="shared" si="1"/>
      </c>
      <c r="Q52" s="7"/>
      <c r="R52" s="75">
        <v>10</v>
      </c>
      <c r="S52" s="12">
        <f t="shared" si="2"/>
        <v>9.399999999999999</v>
      </c>
      <c r="T52" s="7"/>
      <c r="U52" s="75"/>
      <c r="V52" s="12">
        <f t="shared" si="3"/>
      </c>
      <c r="W52" s="7"/>
      <c r="X52" s="75"/>
      <c r="Y52" s="12">
        <f t="shared" si="4"/>
      </c>
      <c r="Z52" s="7"/>
      <c r="AA52" s="75"/>
      <c r="AB52" s="12">
        <f t="shared" si="5"/>
      </c>
      <c r="AC52" s="7"/>
      <c r="AD52" s="75"/>
      <c r="AE52" s="12">
        <f t="shared" si="6"/>
      </c>
      <c r="AF52" s="6"/>
      <c r="AG52" s="6"/>
      <c r="DB52" s="7" t="s">
        <v>66</v>
      </c>
      <c r="DC52" s="1" t="s">
        <v>17</v>
      </c>
      <c r="DD52" s="54">
        <v>0.94</v>
      </c>
      <c r="DE52" s="28">
        <v>0.94</v>
      </c>
      <c r="DF52" s="6"/>
      <c r="DG52" s="50"/>
      <c r="DH52" s="6"/>
      <c r="DI52" s="75"/>
      <c r="DJ52" s="12">
        <f t="shared" si="15"/>
      </c>
      <c r="DK52" s="7"/>
      <c r="DL52" s="75"/>
      <c r="DM52" s="12">
        <f t="shared" si="7"/>
      </c>
      <c r="DN52" s="7"/>
      <c r="DO52" s="75"/>
      <c r="DP52" s="12">
        <f t="shared" si="8"/>
      </c>
      <c r="DQ52" s="7"/>
      <c r="DR52" s="75">
        <v>10</v>
      </c>
      <c r="DS52" s="12">
        <f t="shared" si="9"/>
        <v>9.399999999999999</v>
      </c>
      <c r="DT52" s="7"/>
      <c r="DU52" s="75"/>
      <c r="DV52" s="12">
        <f t="shared" si="10"/>
      </c>
      <c r="DW52" s="7"/>
      <c r="DX52" s="75"/>
      <c r="DY52" s="12">
        <f t="shared" si="11"/>
      </c>
      <c r="DZ52" s="7"/>
      <c r="EA52" s="75"/>
      <c r="EB52" s="12">
        <f t="shared" si="12"/>
      </c>
      <c r="EC52" s="7"/>
      <c r="ED52" s="75"/>
      <c r="EE52" s="12">
        <f t="shared" si="13"/>
      </c>
    </row>
    <row r="53" spans="2:135" ht="15">
      <c r="B53" s="7" t="s">
        <v>67</v>
      </c>
      <c r="C53" s="1" t="s">
        <v>17</v>
      </c>
      <c r="D53" s="54">
        <v>1.19</v>
      </c>
      <c r="E53" s="28">
        <v>1.19</v>
      </c>
      <c r="F53" s="6"/>
      <c r="G53" s="50"/>
      <c r="H53" s="6"/>
      <c r="I53" s="75"/>
      <c r="J53" s="12">
        <f t="shared" si="14"/>
      </c>
      <c r="K53" s="7"/>
      <c r="L53" s="75"/>
      <c r="M53" s="12">
        <f t="shared" si="0"/>
      </c>
      <c r="N53" s="7"/>
      <c r="O53" s="75"/>
      <c r="P53" s="12">
        <f t="shared" si="1"/>
      </c>
      <c r="Q53" s="7"/>
      <c r="R53" s="75">
        <v>2</v>
      </c>
      <c r="S53" s="12">
        <f t="shared" si="2"/>
        <v>2.38</v>
      </c>
      <c r="T53" s="7"/>
      <c r="U53" s="75"/>
      <c r="V53" s="12">
        <f t="shared" si="3"/>
      </c>
      <c r="W53" s="7"/>
      <c r="X53" s="75"/>
      <c r="Y53" s="12">
        <f t="shared" si="4"/>
      </c>
      <c r="Z53" s="7"/>
      <c r="AA53" s="75"/>
      <c r="AB53" s="12">
        <f t="shared" si="5"/>
      </c>
      <c r="AC53" s="7"/>
      <c r="AD53" s="75"/>
      <c r="AE53" s="12">
        <f t="shared" si="6"/>
      </c>
      <c r="AF53" s="6"/>
      <c r="AG53" s="6"/>
      <c r="DB53" s="7" t="s">
        <v>67</v>
      </c>
      <c r="DC53" s="1" t="s">
        <v>17</v>
      </c>
      <c r="DD53" s="54">
        <v>1.19</v>
      </c>
      <c r="DE53" s="28">
        <v>1.19</v>
      </c>
      <c r="DF53" s="6"/>
      <c r="DG53" s="50"/>
      <c r="DH53" s="6"/>
      <c r="DI53" s="75"/>
      <c r="DJ53" s="12">
        <f t="shared" si="15"/>
      </c>
      <c r="DK53" s="7"/>
      <c r="DL53" s="75"/>
      <c r="DM53" s="12">
        <f t="shared" si="7"/>
      </c>
      <c r="DN53" s="7"/>
      <c r="DO53" s="75"/>
      <c r="DP53" s="12">
        <f t="shared" si="8"/>
      </c>
      <c r="DQ53" s="7"/>
      <c r="DR53" s="75">
        <v>2</v>
      </c>
      <c r="DS53" s="12">
        <f t="shared" si="9"/>
        <v>2.38</v>
      </c>
      <c r="DT53" s="7"/>
      <c r="DU53" s="75"/>
      <c r="DV53" s="12">
        <f t="shared" si="10"/>
      </c>
      <c r="DW53" s="7"/>
      <c r="DX53" s="75"/>
      <c r="DY53" s="12">
        <f t="shared" si="11"/>
      </c>
      <c r="DZ53" s="7"/>
      <c r="EA53" s="75"/>
      <c r="EB53" s="12">
        <f t="shared" si="12"/>
      </c>
      <c r="EC53" s="7"/>
      <c r="ED53" s="75"/>
      <c r="EE53" s="12">
        <f t="shared" si="13"/>
      </c>
    </row>
    <row r="54" spans="2:135" ht="15">
      <c r="B54" s="7" t="s">
        <v>68</v>
      </c>
      <c r="C54" s="1" t="s">
        <v>17</v>
      </c>
      <c r="D54" s="54">
        <v>4</v>
      </c>
      <c r="E54" s="28">
        <v>4</v>
      </c>
      <c r="F54" s="6"/>
      <c r="G54" s="50"/>
      <c r="H54" s="6"/>
      <c r="I54" s="75"/>
      <c r="J54" s="12">
        <f t="shared" si="14"/>
      </c>
      <c r="K54" s="7"/>
      <c r="L54" s="75"/>
      <c r="M54" s="12">
        <f t="shared" si="0"/>
      </c>
      <c r="N54" s="7"/>
      <c r="O54" s="75"/>
      <c r="P54" s="12">
        <f t="shared" si="1"/>
      </c>
      <c r="Q54" s="7"/>
      <c r="R54" s="75">
        <v>3.2</v>
      </c>
      <c r="S54" s="12">
        <f t="shared" si="2"/>
        <v>12.8</v>
      </c>
      <c r="T54" s="7"/>
      <c r="U54" s="75"/>
      <c r="V54" s="12">
        <f t="shared" si="3"/>
      </c>
      <c r="W54" s="7"/>
      <c r="X54" s="75"/>
      <c r="Y54" s="12">
        <f t="shared" si="4"/>
      </c>
      <c r="Z54" s="7"/>
      <c r="AA54" s="75"/>
      <c r="AB54" s="12">
        <f t="shared" si="5"/>
      </c>
      <c r="AC54" s="7"/>
      <c r="AD54" s="75"/>
      <c r="AE54" s="12">
        <f t="shared" si="6"/>
      </c>
      <c r="AF54" s="6"/>
      <c r="AG54" s="6"/>
      <c r="DB54" s="7" t="s">
        <v>68</v>
      </c>
      <c r="DC54" s="1" t="s">
        <v>17</v>
      </c>
      <c r="DD54" s="54">
        <v>4</v>
      </c>
      <c r="DE54" s="28">
        <v>4</v>
      </c>
      <c r="DF54" s="6"/>
      <c r="DG54" s="50"/>
      <c r="DH54" s="6"/>
      <c r="DI54" s="75"/>
      <c r="DJ54" s="12">
        <f t="shared" si="15"/>
      </c>
      <c r="DK54" s="7"/>
      <c r="DL54" s="75"/>
      <c r="DM54" s="12">
        <f t="shared" si="7"/>
      </c>
      <c r="DN54" s="7"/>
      <c r="DO54" s="75"/>
      <c r="DP54" s="12">
        <f t="shared" si="8"/>
      </c>
      <c r="DQ54" s="7"/>
      <c r="DR54" s="75">
        <v>3.2</v>
      </c>
      <c r="DS54" s="12">
        <f t="shared" si="9"/>
        <v>12.8</v>
      </c>
      <c r="DT54" s="7"/>
      <c r="DU54" s="75"/>
      <c r="DV54" s="12">
        <f t="shared" si="10"/>
      </c>
      <c r="DW54" s="7"/>
      <c r="DX54" s="75"/>
      <c r="DY54" s="12">
        <f t="shared" si="11"/>
      </c>
      <c r="DZ54" s="7"/>
      <c r="EA54" s="75"/>
      <c r="EB54" s="12">
        <f t="shared" si="12"/>
      </c>
      <c r="EC54" s="7"/>
      <c r="ED54" s="75"/>
      <c r="EE54" s="12">
        <f t="shared" si="13"/>
      </c>
    </row>
    <row r="55" spans="2:135" ht="15">
      <c r="B55" s="7" t="s">
        <v>69</v>
      </c>
      <c r="C55" s="1" t="s">
        <v>17</v>
      </c>
      <c r="D55" s="54">
        <v>16.5</v>
      </c>
      <c r="E55" s="28">
        <v>16.5</v>
      </c>
      <c r="F55" s="6"/>
      <c r="G55" s="50"/>
      <c r="H55" s="6"/>
      <c r="I55" s="75"/>
      <c r="J55" s="12">
        <f t="shared" si="14"/>
      </c>
      <c r="K55" s="7"/>
      <c r="L55" s="75"/>
      <c r="M55" s="12">
        <f t="shared" si="0"/>
      </c>
      <c r="N55" s="7"/>
      <c r="O55" s="75"/>
      <c r="P55" s="12">
        <f t="shared" si="1"/>
      </c>
      <c r="Q55" s="7"/>
      <c r="R55" s="75">
        <v>0.3</v>
      </c>
      <c r="S55" s="12">
        <f t="shared" si="2"/>
        <v>4.95</v>
      </c>
      <c r="T55" s="7"/>
      <c r="U55" s="75"/>
      <c r="V55" s="12">
        <f t="shared" si="3"/>
      </c>
      <c r="W55" s="7"/>
      <c r="X55" s="75"/>
      <c r="Y55" s="12">
        <f t="shared" si="4"/>
      </c>
      <c r="Z55" s="7"/>
      <c r="AA55" s="75"/>
      <c r="AB55" s="12">
        <f t="shared" si="5"/>
      </c>
      <c r="AC55" s="7"/>
      <c r="AD55" s="75"/>
      <c r="AE55" s="12">
        <f t="shared" si="6"/>
      </c>
      <c r="AF55" s="6"/>
      <c r="AG55" s="6"/>
      <c r="DB55" s="7" t="s">
        <v>69</v>
      </c>
      <c r="DC55" s="1" t="s">
        <v>17</v>
      </c>
      <c r="DD55" s="54">
        <v>16.5</v>
      </c>
      <c r="DE55" s="28">
        <v>16.5</v>
      </c>
      <c r="DF55" s="6"/>
      <c r="DG55" s="50"/>
      <c r="DH55" s="6"/>
      <c r="DI55" s="75"/>
      <c r="DJ55" s="12">
        <f t="shared" si="15"/>
      </c>
      <c r="DK55" s="7"/>
      <c r="DL55" s="75"/>
      <c r="DM55" s="12">
        <f t="shared" si="7"/>
      </c>
      <c r="DN55" s="7"/>
      <c r="DO55" s="75"/>
      <c r="DP55" s="12">
        <f t="shared" si="8"/>
      </c>
      <c r="DQ55" s="7"/>
      <c r="DR55" s="75">
        <v>0.3</v>
      </c>
      <c r="DS55" s="12">
        <f t="shared" si="9"/>
        <v>4.95</v>
      </c>
      <c r="DT55" s="7"/>
      <c r="DU55" s="75"/>
      <c r="DV55" s="12">
        <f t="shared" si="10"/>
      </c>
      <c r="DW55" s="7"/>
      <c r="DX55" s="75"/>
      <c r="DY55" s="12">
        <f t="shared" si="11"/>
      </c>
      <c r="DZ55" s="7"/>
      <c r="EA55" s="75"/>
      <c r="EB55" s="12">
        <f t="shared" si="12"/>
      </c>
      <c r="EC55" s="7"/>
      <c r="ED55" s="75"/>
      <c r="EE55" s="12">
        <f t="shared" si="13"/>
      </c>
    </row>
    <row r="56" spans="2:135" ht="15">
      <c r="B56" s="7" t="s">
        <v>106</v>
      </c>
      <c r="C56" s="1" t="s">
        <v>88</v>
      </c>
      <c r="D56" s="54">
        <v>27</v>
      </c>
      <c r="E56" s="28">
        <v>27</v>
      </c>
      <c r="F56" s="6"/>
      <c r="G56" s="50"/>
      <c r="H56" s="6"/>
      <c r="I56" s="75"/>
      <c r="J56" s="12">
        <f t="shared" si="14"/>
      </c>
      <c r="K56" s="7"/>
      <c r="L56" s="75"/>
      <c r="M56" s="12">
        <f t="shared" si="0"/>
      </c>
      <c r="N56" s="7"/>
      <c r="O56" s="75">
        <v>0.625</v>
      </c>
      <c r="P56" s="12">
        <f t="shared" si="1"/>
        <v>16.875</v>
      </c>
      <c r="Q56" s="7"/>
      <c r="R56" s="75"/>
      <c r="S56" s="12">
        <f t="shared" si="2"/>
      </c>
      <c r="T56" s="7"/>
      <c r="U56" s="75">
        <v>0.25</v>
      </c>
      <c r="V56" s="12">
        <f t="shared" si="3"/>
        <v>6.75</v>
      </c>
      <c r="W56" s="7"/>
      <c r="X56" s="75"/>
      <c r="Y56" s="12">
        <f t="shared" si="4"/>
      </c>
      <c r="Z56" s="7"/>
      <c r="AA56" s="75"/>
      <c r="AB56" s="12">
        <f t="shared" si="5"/>
      </c>
      <c r="AC56" s="7"/>
      <c r="AD56" s="75"/>
      <c r="AE56" s="12">
        <f t="shared" si="6"/>
      </c>
      <c r="AF56" s="6"/>
      <c r="AG56" s="6"/>
      <c r="DB56" s="7" t="s">
        <v>106</v>
      </c>
      <c r="DC56" s="1" t="s">
        <v>88</v>
      </c>
      <c r="DD56" s="54">
        <v>27</v>
      </c>
      <c r="DE56" s="28">
        <v>27</v>
      </c>
      <c r="DF56" s="6"/>
      <c r="DG56" s="50"/>
      <c r="DH56" s="6"/>
      <c r="DI56" s="75"/>
      <c r="DJ56" s="12">
        <f t="shared" si="15"/>
      </c>
      <c r="DK56" s="7"/>
      <c r="DL56" s="75"/>
      <c r="DM56" s="12">
        <f t="shared" si="7"/>
      </c>
      <c r="DN56" s="7"/>
      <c r="DO56" s="75">
        <v>0.625</v>
      </c>
      <c r="DP56" s="12">
        <f t="shared" si="8"/>
        <v>16.875</v>
      </c>
      <c r="DQ56" s="7"/>
      <c r="DR56" s="75"/>
      <c r="DS56" s="12">
        <f t="shared" si="9"/>
      </c>
      <c r="DT56" s="7"/>
      <c r="DU56" s="75">
        <v>0.25</v>
      </c>
      <c r="DV56" s="12">
        <f t="shared" si="10"/>
        <v>6.75</v>
      </c>
      <c r="DW56" s="7"/>
      <c r="DX56" s="75"/>
      <c r="DY56" s="12">
        <f t="shared" si="11"/>
      </c>
      <c r="DZ56" s="7"/>
      <c r="EA56" s="75"/>
      <c r="EB56" s="12">
        <f t="shared" si="12"/>
      </c>
      <c r="EC56" s="7"/>
      <c r="ED56" s="75"/>
      <c r="EE56" s="12">
        <f t="shared" si="13"/>
      </c>
    </row>
    <row r="57" spans="2:135" ht="15">
      <c r="B57" s="7" t="s">
        <v>107</v>
      </c>
      <c r="C57" s="1" t="s">
        <v>81</v>
      </c>
      <c r="D57" s="54">
        <v>22.3</v>
      </c>
      <c r="E57" s="28">
        <v>22.3</v>
      </c>
      <c r="F57" s="6"/>
      <c r="G57" s="50"/>
      <c r="H57" s="6"/>
      <c r="I57" s="75"/>
      <c r="J57" s="12">
        <f t="shared" si="14"/>
      </c>
      <c r="K57" s="7"/>
      <c r="L57" s="75"/>
      <c r="M57" s="12">
        <f t="shared" si="0"/>
      </c>
      <c r="N57" s="7"/>
      <c r="O57" s="75"/>
      <c r="P57" s="12">
        <f t="shared" si="1"/>
      </c>
      <c r="Q57" s="7"/>
      <c r="R57" s="75"/>
      <c r="S57" s="12">
        <f t="shared" si="2"/>
      </c>
      <c r="T57" s="7"/>
      <c r="U57" s="75">
        <v>0.3</v>
      </c>
      <c r="V57" s="12">
        <f t="shared" si="3"/>
        <v>6.69</v>
      </c>
      <c r="W57" s="7"/>
      <c r="X57" s="75"/>
      <c r="Y57" s="12">
        <f t="shared" si="4"/>
      </c>
      <c r="Z57" s="7"/>
      <c r="AA57" s="75"/>
      <c r="AB57" s="12">
        <f t="shared" si="5"/>
      </c>
      <c r="AC57" s="7"/>
      <c r="AD57" s="75"/>
      <c r="AE57" s="12">
        <f t="shared" si="6"/>
      </c>
      <c r="AF57" s="6"/>
      <c r="AG57" s="6"/>
      <c r="DB57" s="7" t="s">
        <v>107</v>
      </c>
      <c r="DC57" s="1" t="s">
        <v>81</v>
      </c>
      <c r="DD57" s="54">
        <v>22.3</v>
      </c>
      <c r="DE57" s="28">
        <v>22.3</v>
      </c>
      <c r="DF57" s="6"/>
      <c r="DG57" s="50"/>
      <c r="DH57" s="6"/>
      <c r="DI57" s="75"/>
      <c r="DJ57" s="12">
        <f t="shared" si="15"/>
      </c>
      <c r="DK57" s="7"/>
      <c r="DL57" s="75"/>
      <c r="DM57" s="12">
        <f t="shared" si="7"/>
      </c>
      <c r="DN57" s="7"/>
      <c r="DO57" s="75"/>
      <c r="DP57" s="12">
        <f t="shared" si="8"/>
      </c>
      <c r="DQ57" s="7"/>
      <c r="DR57" s="75"/>
      <c r="DS57" s="12">
        <f t="shared" si="9"/>
      </c>
      <c r="DT57" s="7"/>
      <c r="DU57" s="75">
        <v>0.3</v>
      </c>
      <c r="DV57" s="12">
        <f t="shared" si="10"/>
        <v>6.69</v>
      </c>
      <c r="DW57" s="7"/>
      <c r="DX57" s="75"/>
      <c r="DY57" s="12">
        <f t="shared" si="11"/>
      </c>
      <c r="DZ57" s="7"/>
      <c r="EA57" s="75"/>
      <c r="EB57" s="12">
        <f t="shared" si="12"/>
      </c>
      <c r="EC57" s="7"/>
      <c r="ED57" s="75"/>
      <c r="EE57" s="12">
        <f t="shared" si="13"/>
      </c>
    </row>
    <row r="58" spans="2:135" ht="15">
      <c r="B58" s="7" t="s">
        <v>108</v>
      </c>
      <c r="C58" s="1" t="s">
        <v>88</v>
      </c>
      <c r="D58" s="54">
        <v>86</v>
      </c>
      <c r="E58" s="28">
        <v>86</v>
      </c>
      <c r="F58" s="6"/>
      <c r="G58" s="50"/>
      <c r="H58" s="6"/>
      <c r="I58" s="75"/>
      <c r="J58" s="12">
        <f t="shared" si="14"/>
      </c>
      <c r="K58" s="7"/>
      <c r="L58" s="75"/>
      <c r="M58" s="12">
        <f t="shared" si="0"/>
      </c>
      <c r="N58" s="7"/>
      <c r="O58" s="75"/>
      <c r="P58" s="12">
        <f t="shared" si="1"/>
      </c>
      <c r="Q58" s="7"/>
      <c r="R58" s="75"/>
      <c r="S58" s="12">
        <f t="shared" si="2"/>
      </c>
      <c r="T58" s="7"/>
      <c r="U58" s="75">
        <v>0.175</v>
      </c>
      <c r="V58" s="12">
        <f t="shared" si="3"/>
        <v>15.049999999999999</v>
      </c>
      <c r="W58" s="7"/>
      <c r="X58" s="75"/>
      <c r="Y58" s="12">
        <f t="shared" si="4"/>
      </c>
      <c r="Z58" s="7"/>
      <c r="AA58" s="75"/>
      <c r="AB58" s="12">
        <f t="shared" si="5"/>
      </c>
      <c r="AC58" s="7"/>
      <c r="AD58" s="75"/>
      <c r="AE58" s="12">
        <f t="shared" si="6"/>
      </c>
      <c r="AF58" s="6"/>
      <c r="AG58" s="6"/>
      <c r="DB58" s="7" t="s">
        <v>108</v>
      </c>
      <c r="DC58" s="1" t="s">
        <v>88</v>
      </c>
      <c r="DD58" s="54">
        <v>86</v>
      </c>
      <c r="DE58" s="28">
        <v>86</v>
      </c>
      <c r="DF58" s="6"/>
      <c r="DG58" s="50"/>
      <c r="DH58" s="6"/>
      <c r="DI58" s="75"/>
      <c r="DJ58" s="12">
        <f t="shared" si="15"/>
      </c>
      <c r="DK58" s="7"/>
      <c r="DL58" s="75"/>
      <c r="DM58" s="12">
        <f t="shared" si="7"/>
      </c>
      <c r="DN58" s="7"/>
      <c r="DO58" s="75"/>
      <c r="DP58" s="12">
        <f t="shared" si="8"/>
      </c>
      <c r="DQ58" s="7"/>
      <c r="DR58" s="75"/>
      <c r="DS58" s="12">
        <f t="shared" si="9"/>
      </c>
      <c r="DT58" s="7"/>
      <c r="DU58" s="75">
        <v>0.175</v>
      </c>
      <c r="DV58" s="12">
        <f t="shared" si="10"/>
        <v>15.049999999999999</v>
      </c>
      <c r="DW58" s="7"/>
      <c r="DX58" s="75"/>
      <c r="DY58" s="12">
        <f t="shared" si="11"/>
      </c>
      <c r="DZ58" s="7"/>
      <c r="EA58" s="75"/>
      <c r="EB58" s="12">
        <f t="shared" si="12"/>
      </c>
      <c r="EC58" s="7"/>
      <c r="ED58" s="75"/>
      <c r="EE58" s="12">
        <f t="shared" si="13"/>
      </c>
    </row>
    <row r="59" spans="2:135" ht="15">
      <c r="B59" s="7" t="s">
        <v>109</v>
      </c>
      <c r="C59" s="1" t="s">
        <v>88</v>
      </c>
      <c r="D59" s="54">
        <v>74</v>
      </c>
      <c r="E59" s="28">
        <v>74</v>
      </c>
      <c r="F59" s="6"/>
      <c r="G59" s="50"/>
      <c r="H59" s="6"/>
      <c r="I59" s="75"/>
      <c r="J59" s="12">
        <f t="shared" si="14"/>
      </c>
      <c r="K59" s="7"/>
      <c r="L59" s="75"/>
      <c r="M59" s="12">
        <f t="shared" si="0"/>
      </c>
      <c r="N59" s="7"/>
      <c r="O59" s="75"/>
      <c r="P59" s="12">
        <f t="shared" si="1"/>
      </c>
      <c r="Q59" s="7"/>
      <c r="R59" s="75"/>
      <c r="S59" s="12">
        <f t="shared" si="2"/>
      </c>
      <c r="T59" s="7"/>
      <c r="U59" s="75">
        <v>0.0195</v>
      </c>
      <c r="V59" s="12">
        <f t="shared" si="3"/>
        <v>1.443</v>
      </c>
      <c r="W59" s="7"/>
      <c r="X59" s="75">
        <v>0.0625</v>
      </c>
      <c r="Y59" s="12">
        <f t="shared" si="4"/>
        <v>4.625</v>
      </c>
      <c r="Z59" s="7"/>
      <c r="AA59" s="75">
        <v>0.125</v>
      </c>
      <c r="AB59" s="12">
        <f t="shared" si="5"/>
        <v>9.25</v>
      </c>
      <c r="AC59" s="7"/>
      <c r="AD59" s="75"/>
      <c r="AE59" s="12">
        <f t="shared" si="6"/>
      </c>
      <c r="AF59" s="6"/>
      <c r="AG59" s="6"/>
      <c r="DB59" s="7" t="s">
        <v>109</v>
      </c>
      <c r="DC59" s="1" t="s">
        <v>88</v>
      </c>
      <c r="DD59" s="54">
        <v>74</v>
      </c>
      <c r="DE59" s="28">
        <v>74</v>
      </c>
      <c r="DF59" s="6"/>
      <c r="DG59" s="50"/>
      <c r="DH59" s="6"/>
      <c r="DI59" s="75"/>
      <c r="DJ59" s="12">
        <f t="shared" si="15"/>
      </c>
      <c r="DK59" s="7"/>
      <c r="DL59" s="75"/>
      <c r="DM59" s="12">
        <f t="shared" si="7"/>
      </c>
      <c r="DN59" s="7"/>
      <c r="DO59" s="75"/>
      <c r="DP59" s="12">
        <f t="shared" si="8"/>
      </c>
      <c r="DQ59" s="7"/>
      <c r="DR59" s="75"/>
      <c r="DS59" s="12">
        <f t="shared" si="9"/>
      </c>
      <c r="DT59" s="7"/>
      <c r="DU59" s="75">
        <v>0.0195</v>
      </c>
      <c r="DV59" s="12">
        <f t="shared" si="10"/>
        <v>1.443</v>
      </c>
      <c r="DW59" s="7"/>
      <c r="DX59" s="75">
        <v>0.0625</v>
      </c>
      <c r="DY59" s="12">
        <f t="shared" si="11"/>
        <v>4.625</v>
      </c>
      <c r="DZ59" s="7"/>
      <c r="EA59" s="75">
        <v>0.125</v>
      </c>
      <c r="EB59" s="12">
        <f t="shared" si="12"/>
        <v>9.25</v>
      </c>
      <c r="EC59" s="7"/>
      <c r="ED59" s="75"/>
      <c r="EE59" s="12">
        <f t="shared" si="13"/>
      </c>
    </row>
    <row r="60" spans="2:135" ht="15">
      <c r="B60" s="7" t="s">
        <v>110</v>
      </c>
      <c r="C60" s="1" t="s">
        <v>88</v>
      </c>
      <c r="D60" s="54">
        <v>20</v>
      </c>
      <c r="E60" s="28">
        <v>20</v>
      </c>
      <c r="F60" s="6"/>
      <c r="G60" s="50"/>
      <c r="H60" s="6"/>
      <c r="I60" s="75"/>
      <c r="J60" s="12">
        <f t="shared" si="14"/>
      </c>
      <c r="K60" s="7"/>
      <c r="L60" s="75"/>
      <c r="M60" s="12">
        <f t="shared" si="0"/>
      </c>
      <c r="N60" s="7"/>
      <c r="O60" s="75"/>
      <c r="P60" s="12">
        <f t="shared" si="1"/>
      </c>
      <c r="Q60" s="7"/>
      <c r="R60" s="75"/>
      <c r="S60" s="12">
        <f t="shared" si="2"/>
      </c>
      <c r="T60" s="7"/>
      <c r="U60" s="75">
        <v>0.0625</v>
      </c>
      <c r="V60" s="12">
        <f t="shared" si="3"/>
        <v>1.25</v>
      </c>
      <c r="W60" s="7"/>
      <c r="X60" s="75">
        <v>0.125</v>
      </c>
      <c r="Y60" s="12">
        <f t="shared" si="4"/>
        <v>2.5</v>
      </c>
      <c r="Z60" s="7"/>
      <c r="AA60" s="75"/>
      <c r="AB60" s="12">
        <f t="shared" si="5"/>
      </c>
      <c r="AC60" s="7"/>
      <c r="AD60" s="75"/>
      <c r="AE60" s="12">
        <f t="shared" si="6"/>
      </c>
      <c r="AF60" s="6"/>
      <c r="AG60" s="6"/>
      <c r="DB60" s="7" t="s">
        <v>110</v>
      </c>
      <c r="DC60" s="1" t="s">
        <v>88</v>
      </c>
      <c r="DD60" s="54">
        <v>20</v>
      </c>
      <c r="DE60" s="28">
        <v>20</v>
      </c>
      <c r="DF60" s="6"/>
      <c r="DG60" s="50"/>
      <c r="DH60" s="6"/>
      <c r="DI60" s="75"/>
      <c r="DJ60" s="12">
        <f t="shared" si="15"/>
      </c>
      <c r="DK60" s="7"/>
      <c r="DL60" s="75"/>
      <c r="DM60" s="12">
        <f t="shared" si="7"/>
      </c>
      <c r="DN60" s="7"/>
      <c r="DO60" s="75"/>
      <c r="DP60" s="12">
        <f t="shared" si="8"/>
      </c>
      <c r="DQ60" s="7"/>
      <c r="DR60" s="75"/>
      <c r="DS60" s="12">
        <f t="shared" si="9"/>
      </c>
      <c r="DT60" s="7"/>
      <c r="DU60" s="75">
        <v>0.0625</v>
      </c>
      <c r="DV60" s="12">
        <f t="shared" si="10"/>
        <v>1.25</v>
      </c>
      <c r="DW60" s="7"/>
      <c r="DX60" s="75">
        <v>0.125</v>
      </c>
      <c r="DY60" s="12">
        <f t="shared" si="11"/>
        <v>2.5</v>
      </c>
      <c r="DZ60" s="7"/>
      <c r="EA60" s="75"/>
      <c r="EB60" s="12">
        <f t="shared" si="12"/>
      </c>
      <c r="EC60" s="7"/>
      <c r="ED60" s="75"/>
      <c r="EE60" s="12">
        <f t="shared" si="13"/>
      </c>
    </row>
    <row r="61" spans="2:135" ht="15">
      <c r="B61" s="7" t="s">
        <v>111</v>
      </c>
      <c r="C61" s="1" t="s">
        <v>60</v>
      </c>
      <c r="D61" s="54">
        <v>3.24</v>
      </c>
      <c r="E61" s="28">
        <v>3.24</v>
      </c>
      <c r="F61" s="6"/>
      <c r="G61" s="50"/>
      <c r="H61" s="6"/>
      <c r="I61" s="75"/>
      <c r="J61" s="12">
        <f t="shared" si="14"/>
      </c>
      <c r="K61" s="7"/>
      <c r="L61" s="75"/>
      <c r="M61" s="12">
        <f t="shared" si="0"/>
      </c>
      <c r="N61" s="7"/>
      <c r="O61" s="75"/>
      <c r="P61" s="12">
        <f t="shared" si="1"/>
      </c>
      <c r="Q61" s="7"/>
      <c r="R61" s="75"/>
      <c r="S61" s="12">
        <f t="shared" si="2"/>
      </c>
      <c r="T61" s="7"/>
      <c r="U61" s="75"/>
      <c r="V61" s="12">
        <f t="shared" si="3"/>
      </c>
      <c r="W61" s="7"/>
      <c r="X61" s="75">
        <v>1.5</v>
      </c>
      <c r="Y61" s="12">
        <f t="shared" si="4"/>
        <v>4.86</v>
      </c>
      <c r="Z61" s="7"/>
      <c r="AA61" s="75"/>
      <c r="AB61" s="12">
        <f t="shared" si="5"/>
      </c>
      <c r="AC61" s="7"/>
      <c r="AD61" s="75"/>
      <c r="AE61" s="12">
        <f t="shared" si="6"/>
      </c>
      <c r="AF61" s="6"/>
      <c r="AG61" s="6"/>
      <c r="DB61" s="7" t="s">
        <v>111</v>
      </c>
      <c r="DC61" s="1" t="s">
        <v>60</v>
      </c>
      <c r="DD61" s="54">
        <v>3.24</v>
      </c>
      <c r="DE61" s="28">
        <v>3.24</v>
      </c>
      <c r="DF61" s="6"/>
      <c r="DG61" s="50"/>
      <c r="DH61" s="6"/>
      <c r="DI61" s="75"/>
      <c r="DJ61" s="12">
        <f t="shared" si="15"/>
      </c>
      <c r="DK61" s="7"/>
      <c r="DL61" s="75"/>
      <c r="DM61" s="12">
        <f t="shared" si="7"/>
      </c>
      <c r="DN61" s="7"/>
      <c r="DO61" s="75"/>
      <c r="DP61" s="12">
        <f t="shared" si="8"/>
      </c>
      <c r="DQ61" s="7"/>
      <c r="DR61" s="75"/>
      <c r="DS61" s="12">
        <f t="shared" si="9"/>
      </c>
      <c r="DT61" s="7"/>
      <c r="DU61" s="75"/>
      <c r="DV61" s="12">
        <f t="shared" si="10"/>
      </c>
      <c r="DW61" s="7"/>
      <c r="DX61" s="75">
        <v>1.5</v>
      </c>
      <c r="DY61" s="12">
        <f t="shared" si="11"/>
        <v>4.86</v>
      </c>
      <c r="DZ61" s="7"/>
      <c r="EA61" s="75"/>
      <c r="EB61" s="12">
        <f t="shared" si="12"/>
      </c>
      <c r="EC61" s="7"/>
      <c r="ED61" s="75"/>
      <c r="EE61" s="12">
        <f t="shared" si="13"/>
      </c>
    </row>
    <row r="62" spans="2:135" ht="15">
      <c r="B62" s="7" t="s">
        <v>112</v>
      </c>
      <c r="C62" s="1" t="s">
        <v>29</v>
      </c>
      <c r="D62" s="54">
        <v>85</v>
      </c>
      <c r="E62" s="28">
        <v>85</v>
      </c>
      <c r="F62" s="6"/>
      <c r="G62" s="50"/>
      <c r="H62" s="6"/>
      <c r="I62" s="75"/>
      <c r="J62" s="12">
        <f t="shared" si="14"/>
      </c>
      <c r="K62" s="7"/>
      <c r="L62" s="75"/>
      <c r="M62" s="12">
        <f t="shared" si="0"/>
      </c>
      <c r="N62" s="7"/>
      <c r="O62" s="75"/>
      <c r="P62" s="12">
        <f t="shared" si="1"/>
      </c>
      <c r="Q62" s="7"/>
      <c r="R62" s="75"/>
      <c r="S62" s="12">
        <f t="shared" si="2"/>
      </c>
      <c r="T62" s="7"/>
      <c r="U62" s="75"/>
      <c r="V62" s="12">
        <f t="shared" si="3"/>
      </c>
      <c r="W62" s="7"/>
      <c r="X62" s="75">
        <v>0.16</v>
      </c>
      <c r="Y62" s="12">
        <f t="shared" si="4"/>
        <v>13.6</v>
      </c>
      <c r="Z62" s="7"/>
      <c r="AA62" s="75">
        <v>0.05</v>
      </c>
      <c r="AB62" s="12">
        <f t="shared" si="5"/>
        <v>4.25</v>
      </c>
      <c r="AC62" s="7"/>
      <c r="AD62" s="75"/>
      <c r="AE62" s="12">
        <f t="shared" si="6"/>
      </c>
      <c r="AF62" s="6"/>
      <c r="AG62" s="6"/>
      <c r="DB62" s="7" t="s">
        <v>112</v>
      </c>
      <c r="DC62" s="1" t="s">
        <v>29</v>
      </c>
      <c r="DD62" s="54">
        <v>85</v>
      </c>
      <c r="DE62" s="28">
        <v>85</v>
      </c>
      <c r="DF62" s="6"/>
      <c r="DG62" s="50"/>
      <c r="DH62" s="6"/>
      <c r="DI62" s="75"/>
      <c r="DJ62" s="12">
        <f t="shared" si="15"/>
      </c>
      <c r="DK62" s="7"/>
      <c r="DL62" s="75"/>
      <c r="DM62" s="12">
        <f t="shared" si="7"/>
      </c>
      <c r="DN62" s="7"/>
      <c r="DO62" s="75"/>
      <c r="DP62" s="12">
        <f t="shared" si="8"/>
      </c>
      <c r="DQ62" s="7"/>
      <c r="DR62" s="75"/>
      <c r="DS62" s="12">
        <f t="shared" si="9"/>
      </c>
      <c r="DT62" s="7"/>
      <c r="DU62" s="75"/>
      <c r="DV62" s="12">
        <f t="shared" si="10"/>
      </c>
      <c r="DW62" s="7"/>
      <c r="DX62" s="75">
        <v>0.16</v>
      </c>
      <c r="DY62" s="12">
        <f t="shared" si="11"/>
        <v>13.6</v>
      </c>
      <c r="DZ62" s="7"/>
      <c r="EA62" s="75">
        <v>0.05</v>
      </c>
      <c r="EB62" s="12">
        <f t="shared" si="12"/>
        <v>4.25</v>
      </c>
      <c r="EC62" s="7"/>
      <c r="ED62" s="75"/>
      <c r="EE62" s="12">
        <f t="shared" si="13"/>
      </c>
    </row>
    <row r="63" spans="2:135" ht="15">
      <c r="B63" s="7" t="s">
        <v>107</v>
      </c>
      <c r="C63" s="1" t="s">
        <v>60</v>
      </c>
      <c r="D63" s="54">
        <v>22.3</v>
      </c>
      <c r="E63" s="28">
        <v>22.3</v>
      </c>
      <c r="F63" s="6"/>
      <c r="G63" s="50"/>
      <c r="H63" s="6"/>
      <c r="I63" s="75"/>
      <c r="J63" s="12">
        <f t="shared" si="14"/>
      </c>
      <c r="K63" s="7"/>
      <c r="L63" s="75"/>
      <c r="M63" s="12">
        <f t="shared" si="0"/>
      </c>
      <c r="N63" s="7"/>
      <c r="O63" s="75"/>
      <c r="P63" s="12">
        <f t="shared" si="1"/>
      </c>
      <c r="Q63" s="7"/>
      <c r="R63" s="75"/>
      <c r="S63" s="12">
        <f t="shared" si="2"/>
      </c>
      <c r="T63" s="7"/>
      <c r="U63" s="75"/>
      <c r="V63" s="12">
        <f t="shared" si="3"/>
      </c>
      <c r="W63" s="7"/>
      <c r="X63" s="75"/>
      <c r="Y63" s="12">
        <f t="shared" si="4"/>
      </c>
      <c r="Z63" s="7"/>
      <c r="AA63" s="75">
        <v>0.75</v>
      </c>
      <c r="AB63" s="12">
        <f t="shared" si="5"/>
        <v>16.725</v>
      </c>
      <c r="AC63" s="7"/>
      <c r="AD63" s="75"/>
      <c r="AE63" s="12">
        <f t="shared" si="6"/>
      </c>
      <c r="AF63" s="6"/>
      <c r="AG63" s="6"/>
      <c r="DB63" s="7" t="s">
        <v>107</v>
      </c>
      <c r="DC63" s="1" t="s">
        <v>60</v>
      </c>
      <c r="DD63" s="54">
        <v>22.3</v>
      </c>
      <c r="DE63" s="28">
        <v>22.3</v>
      </c>
      <c r="DF63" s="6"/>
      <c r="DG63" s="50"/>
      <c r="DH63" s="6"/>
      <c r="DI63" s="75"/>
      <c r="DJ63" s="12">
        <f t="shared" si="15"/>
      </c>
      <c r="DK63" s="7"/>
      <c r="DL63" s="75"/>
      <c r="DM63" s="12">
        <f t="shared" si="7"/>
      </c>
      <c r="DN63" s="7"/>
      <c r="DO63" s="75"/>
      <c r="DP63" s="12">
        <f t="shared" si="8"/>
      </c>
      <c r="DQ63" s="7"/>
      <c r="DR63" s="75"/>
      <c r="DS63" s="12">
        <f t="shared" si="9"/>
      </c>
      <c r="DT63" s="7"/>
      <c r="DU63" s="75"/>
      <c r="DV63" s="12">
        <f t="shared" si="10"/>
      </c>
      <c r="DW63" s="7"/>
      <c r="DX63" s="75"/>
      <c r="DY63" s="12">
        <f t="shared" si="11"/>
      </c>
      <c r="DZ63" s="7"/>
      <c r="EA63" s="75">
        <v>0.75</v>
      </c>
      <c r="EB63" s="12">
        <f t="shared" si="12"/>
        <v>16.725</v>
      </c>
      <c r="EC63" s="7"/>
      <c r="ED63" s="75"/>
      <c r="EE63" s="12">
        <f t="shared" si="13"/>
      </c>
    </row>
    <row r="64" spans="2:135" ht="15">
      <c r="B64" s="7" t="s">
        <v>113</v>
      </c>
      <c r="C64" s="1" t="s">
        <v>60</v>
      </c>
      <c r="D64" s="54">
        <v>15.5</v>
      </c>
      <c r="E64" s="28">
        <v>15.5</v>
      </c>
      <c r="F64" s="6"/>
      <c r="G64" s="50"/>
      <c r="H64" s="6"/>
      <c r="I64" s="75"/>
      <c r="J64" s="12">
        <f t="shared" si="14"/>
      </c>
      <c r="K64" s="7"/>
      <c r="L64" s="75"/>
      <c r="M64" s="12">
        <f t="shared" si="0"/>
      </c>
      <c r="N64" s="7"/>
      <c r="O64" s="75"/>
      <c r="P64" s="12">
        <f t="shared" si="1"/>
      </c>
      <c r="Q64" s="7"/>
      <c r="R64" s="75"/>
      <c r="S64" s="12">
        <f t="shared" si="2"/>
      </c>
      <c r="T64" s="7"/>
      <c r="U64" s="75"/>
      <c r="V64" s="12">
        <f t="shared" si="3"/>
      </c>
      <c r="W64" s="7"/>
      <c r="X64" s="75"/>
      <c r="Y64" s="12">
        <f t="shared" si="4"/>
      </c>
      <c r="Z64" s="7"/>
      <c r="AA64" s="75">
        <v>0.125</v>
      </c>
      <c r="AB64" s="12">
        <f t="shared" si="5"/>
        <v>1.9375</v>
      </c>
      <c r="AC64" s="7"/>
      <c r="AD64" s="75"/>
      <c r="AE64" s="12">
        <f t="shared" si="6"/>
      </c>
      <c r="AF64" s="6"/>
      <c r="AG64" s="6"/>
      <c r="DB64" s="7" t="s">
        <v>113</v>
      </c>
      <c r="DC64" s="1" t="s">
        <v>60</v>
      </c>
      <c r="DD64" s="54">
        <v>15.5</v>
      </c>
      <c r="DE64" s="28">
        <v>15.5</v>
      </c>
      <c r="DF64" s="6"/>
      <c r="DG64" s="50"/>
      <c r="DH64" s="6"/>
      <c r="DI64" s="75"/>
      <c r="DJ64" s="12">
        <f t="shared" si="15"/>
      </c>
      <c r="DK64" s="7"/>
      <c r="DL64" s="75"/>
      <c r="DM64" s="12">
        <f t="shared" si="7"/>
      </c>
      <c r="DN64" s="7"/>
      <c r="DO64" s="75"/>
      <c r="DP64" s="12">
        <f t="shared" si="8"/>
      </c>
      <c r="DQ64" s="7"/>
      <c r="DR64" s="75"/>
      <c r="DS64" s="12">
        <f t="shared" si="9"/>
      </c>
      <c r="DT64" s="7"/>
      <c r="DU64" s="75"/>
      <c r="DV64" s="12">
        <f t="shared" si="10"/>
      </c>
      <c r="DW64" s="7"/>
      <c r="DX64" s="75"/>
      <c r="DY64" s="12">
        <f t="shared" si="11"/>
      </c>
      <c r="DZ64" s="7"/>
      <c r="EA64" s="75">
        <v>0.125</v>
      </c>
      <c r="EB64" s="12">
        <f t="shared" si="12"/>
        <v>1.9375</v>
      </c>
      <c r="EC64" s="7"/>
      <c r="ED64" s="75"/>
      <c r="EE64" s="12">
        <f t="shared" si="13"/>
      </c>
    </row>
    <row r="65" spans="2:135" ht="15">
      <c r="B65" s="7" t="s">
        <v>114</v>
      </c>
      <c r="C65" s="1" t="s">
        <v>60</v>
      </c>
      <c r="D65" s="54">
        <v>3.5</v>
      </c>
      <c r="E65" s="28">
        <v>3.5</v>
      </c>
      <c r="F65" s="6"/>
      <c r="G65" s="50"/>
      <c r="H65" s="6"/>
      <c r="I65" s="75"/>
      <c r="J65" s="12">
        <f t="shared" si="14"/>
      </c>
      <c r="K65" s="7"/>
      <c r="L65" s="75"/>
      <c r="M65" s="12">
        <f t="shared" si="0"/>
      </c>
      <c r="N65" s="7"/>
      <c r="O65" s="75"/>
      <c r="P65" s="12">
        <f t="shared" si="1"/>
      </c>
      <c r="Q65" s="7"/>
      <c r="R65" s="75"/>
      <c r="S65" s="12">
        <f t="shared" si="2"/>
      </c>
      <c r="T65" s="7"/>
      <c r="U65" s="75"/>
      <c r="V65" s="12">
        <f t="shared" si="3"/>
      </c>
      <c r="W65" s="7"/>
      <c r="X65" s="75"/>
      <c r="Y65" s="12">
        <f t="shared" si="4"/>
      </c>
      <c r="Z65" s="7"/>
      <c r="AA65" s="75">
        <v>2</v>
      </c>
      <c r="AB65" s="12">
        <f t="shared" si="5"/>
        <v>7</v>
      </c>
      <c r="AC65" s="7"/>
      <c r="AD65" s="75"/>
      <c r="AE65" s="12">
        <f t="shared" si="6"/>
      </c>
      <c r="AF65" s="6"/>
      <c r="AG65" s="6"/>
      <c r="DB65" s="7" t="s">
        <v>114</v>
      </c>
      <c r="DC65" s="1" t="s">
        <v>60</v>
      </c>
      <c r="DD65" s="54">
        <v>3.5</v>
      </c>
      <c r="DE65" s="28">
        <v>3.5</v>
      </c>
      <c r="DF65" s="6"/>
      <c r="DG65" s="50"/>
      <c r="DH65" s="6"/>
      <c r="DI65" s="75"/>
      <c r="DJ65" s="12">
        <f t="shared" si="15"/>
      </c>
      <c r="DK65" s="7"/>
      <c r="DL65" s="75"/>
      <c r="DM65" s="12">
        <f t="shared" si="7"/>
      </c>
      <c r="DN65" s="7"/>
      <c r="DO65" s="75"/>
      <c r="DP65" s="12">
        <f t="shared" si="8"/>
      </c>
      <c r="DQ65" s="7"/>
      <c r="DR65" s="75"/>
      <c r="DS65" s="12">
        <f t="shared" si="9"/>
      </c>
      <c r="DT65" s="7"/>
      <c r="DU65" s="75"/>
      <c r="DV65" s="12">
        <f t="shared" si="10"/>
      </c>
      <c r="DW65" s="7"/>
      <c r="DX65" s="75"/>
      <c r="DY65" s="12">
        <f t="shared" si="11"/>
      </c>
      <c r="DZ65" s="7"/>
      <c r="EA65" s="75">
        <v>2</v>
      </c>
      <c r="EB65" s="12">
        <f t="shared" si="12"/>
        <v>7</v>
      </c>
      <c r="EC65" s="7"/>
      <c r="ED65" s="75"/>
      <c r="EE65" s="12">
        <f t="shared" si="13"/>
      </c>
    </row>
    <row r="66" spans="2:135" ht="15">
      <c r="B66" s="7" t="s">
        <v>192</v>
      </c>
      <c r="C66" s="1" t="s">
        <v>29</v>
      </c>
      <c r="D66" s="54">
        <v>14</v>
      </c>
      <c r="E66" s="28">
        <v>14</v>
      </c>
      <c r="F66" s="6"/>
      <c r="G66" s="50"/>
      <c r="H66" s="6"/>
      <c r="I66" s="75"/>
      <c r="J66" s="12">
        <f t="shared" si="14"/>
      </c>
      <c r="K66" s="7"/>
      <c r="L66" s="75"/>
      <c r="M66" s="12">
        <f t="shared" si="0"/>
      </c>
      <c r="N66" s="7"/>
      <c r="O66" s="75"/>
      <c r="P66" s="12">
        <f t="shared" si="1"/>
      </c>
      <c r="Q66" s="7"/>
      <c r="R66" s="75"/>
      <c r="S66" s="12">
        <f t="shared" si="2"/>
      </c>
      <c r="T66" s="7"/>
      <c r="U66" s="75"/>
      <c r="V66" s="12">
        <f t="shared" si="3"/>
      </c>
      <c r="W66" s="7"/>
      <c r="X66" s="75"/>
      <c r="Y66" s="12">
        <f t="shared" si="4"/>
      </c>
      <c r="Z66" s="7"/>
      <c r="AA66" s="75"/>
      <c r="AB66" s="12">
        <f t="shared" si="5"/>
      </c>
      <c r="AC66" s="7"/>
      <c r="AD66" s="75">
        <v>0.0833</v>
      </c>
      <c r="AE66" s="12">
        <f t="shared" si="6"/>
        <v>1.1662</v>
      </c>
      <c r="AF66" s="6"/>
      <c r="AG66" s="6"/>
      <c r="DB66" s="7" t="s">
        <v>192</v>
      </c>
      <c r="DC66" s="1" t="s">
        <v>29</v>
      </c>
      <c r="DD66" s="54">
        <v>14</v>
      </c>
      <c r="DE66" s="28">
        <v>14</v>
      </c>
      <c r="DF66" s="6"/>
      <c r="DG66" s="50"/>
      <c r="DH66" s="6"/>
      <c r="DI66" s="75"/>
      <c r="DJ66" s="12">
        <f t="shared" si="15"/>
      </c>
      <c r="DK66" s="7"/>
      <c r="DL66" s="75"/>
      <c r="DM66" s="12">
        <f t="shared" si="7"/>
      </c>
      <c r="DN66" s="7"/>
      <c r="DO66" s="75"/>
      <c r="DP66" s="12">
        <f t="shared" si="8"/>
      </c>
      <c r="DQ66" s="7"/>
      <c r="DR66" s="75"/>
      <c r="DS66" s="12">
        <f t="shared" si="9"/>
      </c>
      <c r="DT66" s="7"/>
      <c r="DU66" s="75"/>
      <c r="DV66" s="12">
        <f t="shared" si="10"/>
      </c>
      <c r="DW66" s="7"/>
      <c r="DX66" s="75"/>
      <c r="DY66" s="12">
        <f t="shared" si="11"/>
      </c>
      <c r="DZ66" s="7"/>
      <c r="EA66" s="75"/>
      <c r="EB66" s="12">
        <f t="shared" si="12"/>
      </c>
      <c r="EC66" s="7"/>
      <c r="ED66" s="75">
        <v>0.0833</v>
      </c>
      <c r="EE66" s="12">
        <f t="shared" si="13"/>
        <v>1.1662</v>
      </c>
    </row>
    <row r="67" spans="2:135" ht="15">
      <c r="B67" s="7"/>
      <c r="D67" s="6"/>
      <c r="E67" s="69"/>
      <c r="F67" s="6"/>
      <c r="G67" s="50"/>
      <c r="H67" s="6"/>
      <c r="I67" s="15"/>
      <c r="J67" s="12">
        <f t="shared" si="14"/>
      </c>
      <c r="K67" s="7"/>
      <c r="L67" s="6"/>
      <c r="M67" s="12">
        <f t="shared" si="0"/>
      </c>
      <c r="N67" s="7"/>
      <c r="O67" s="6"/>
      <c r="P67" s="12">
        <f t="shared" si="1"/>
      </c>
      <c r="Q67" s="7"/>
      <c r="R67" s="6"/>
      <c r="S67" s="12">
        <f t="shared" si="2"/>
      </c>
      <c r="T67" s="7"/>
      <c r="U67" s="6"/>
      <c r="V67" s="12">
        <f t="shared" si="3"/>
      </c>
      <c r="W67" s="7"/>
      <c r="X67" s="6"/>
      <c r="Y67" s="12">
        <f t="shared" si="4"/>
      </c>
      <c r="Z67" s="7"/>
      <c r="AA67" s="6"/>
      <c r="AB67" s="12">
        <f t="shared" si="5"/>
      </c>
      <c r="AC67" s="7"/>
      <c r="AD67" s="6"/>
      <c r="AE67" s="12">
        <f t="shared" si="6"/>
      </c>
      <c r="AF67" s="6"/>
      <c r="AG67" s="6"/>
      <c r="DB67" s="7"/>
      <c r="DD67" s="6"/>
      <c r="DE67" s="69"/>
      <c r="DF67" s="6"/>
      <c r="DG67" s="50"/>
      <c r="DH67" s="6"/>
      <c r="DI67" s="15"/>
      <c r="DJ67" s="12">
        <f t="shared" si="15"/>
      </c>
      <c r="DK67" s="7"/>
      <c r="DL67" s="6"/>
      <c r="DM67" s="12">
        <f t="shared" si="7"/>
      </c>
      <c r="DN67" s="7"/>
      <c r="DO67" s="6"/>
      <c r="DP67" s="12">
        <f t="shared" si="8"/>
      </c>
      <c r="DQ67" s="7"/>
      <c r="DR67" s="6"/>
      <c r="DS67" s="12">
        <f t="shared" si="9"/>
      </c>
      <c r="DT67" s="7"/>
      <c r="DU67" s="6"/>
      <c r="DV67" s="12">
        <f t="shared" si="10"/>
      </c>
      <c r="DW67" s="7"/>
      <c r="DX67" s="6"/>
      <c r="DY67" s="12">
        <f t="shared" si="11"/>
      </c>
      <c r="DZ67" s="7"/>
      <c r="EA67" s="6"/>
      <c r="EB67" s="12">
        <f t="shared" si="12"/>
      </c>
      <c r="EC67" s="7"/>
      <c r="ED67" s="6"/>
      <c r="EE67" s="12">
        <f t="shared" si="13"/>
      </c>
    </row>
    <row r="68" spans="2:135" ht="15">
      <c r="B68" s="5" t="s">
        <v>18</v>
      </c>
      <c r="D68" s="6"/>
      <c r="E68" s="69"/>
      <c r="F68" s="6"/>
      <c r="G68" s="50"/>
      <c r="H68" s="6"/>
      <c r="I68" s="15"/>
      <c r="J68" s="12">
        <f t="shared" si="14"/>
      </c>
      <c r="L68" s="1"/>
      <c r="M68" s="12">
        <f t="shared" si="0"/>
      </c>
      <c r="N68" s="7"/>
      <c r="O68" s="6"/>
      <c r="P68" s="12">
        <f t="shared" si="1"/>
      </c>
      <c r="Q68" s="7"/>
      <c r="R68" s="6"/>
      <c r="S68" s="12">
        <f t="shared" si="2"/>
      </c>
      <c r="T68" s="7"/>
      <c r="U68" s="6"/>
      <c r="V68" s="12">
        <f t="shared" si="3"/>
      </c>
      <c r="W68" s="7"/>
      <c r="X68" s="6"/>
      <c r="Y68" s="12">
        <f t="shared" si="4"/>
      </c>
      <c r="Z68" s="7"/>
      <c r="AA68" s="6"/>
      <c r="AB68" s="12">
        <f t="shared" si="5"/>
      </c>
      <c r="AC68" s="7"/>
      <c r="AD68" s="6"/>
      <c r="AE68" s="12">
        <f t="shared" si="6"/>
      </c>
      <c r="DB68" s="5" t="s">
        <v>18</v>
      </c>
      <c r="DD68" s="6"/>
      <c r="DE68" s="69"/>
      <c r="DF68" s="6"/>
      <c r="DG68" s="50"/>
      <c r="DH68" s="6"/>
      <c r="DI68" s="15"/>
      <c r="DJ68" s="12">
        <f t="shared" si="15"/>
      </c>
      <c r="DM68" s="12">
        <f t="shared" si="7"/>
      </c>
      <c r="DN68" s="7"/>
      <c r="DO68" s="6"/>
      <c r="DP68" s="12">
        <f t="shared" si="8"/>
      </c>
      <c r="DQ68" s="7"/>
      <c r="DR68" s="6"/>
      <c r="DS68" s="12">
        <f t="shared" si="9"/>
      </c>
      <c r="DT68" s="7"/>
      <c r="DU68" s="6"/>
      <c r="DV68" s="12">
        <f t="shared" si="10"/>
      </c>
      <c r="DW68" s="7"/>
      <c r="DX68" s="6"/>
      <c r="DY68" s="12">
        <f t="shared" si="11"/>
      </c>
      <c r="DZ68" s="7"/>
      <c r="EA68" s="6"/>
      <c r="EB68" s="12">
        <f t="shared" si="12"/>
      </c>
      <c r="EC68" s="7"/>
      <c r="ED68" s="6"/>
      <c r="EE68" s="12">
        <f t="shared" si="13"/>
      </c>
    </row>
    <row r="69" spans="2:135" ht="15">
      <c r="B69" s="7" t="s">
        <v>19</v>
      </c>
      <c r="C69" s="1" t="s">
        <v>17</v>
      </c>
      <c r="D69" s="54">
        <v>5.31</v>
      </c>
      <c r="E69" s="28">
        <v>5.31</v>
      </c>
      <c r="F69" s="6"/>
      <c r="G69" s="50"/>
      <c r="H69" s="6"/>
      <c r="I69" s="75">
        <v>1.2</v>
      </c>
      <c r="J69" s="12">
        <f t="shared" si="14"/>
        <v>6.371999999999999</v>
      </c>
      <c r="L69" s="75"/>
      <c r="M69" s="12">
        <f t="shared" si="0"/>
      </c>
      <c r="N69" s="7"/>
      <c r="O69" s="75"/>
      <c r="P69" s="12">
        <f t="shared" si="1"/>
      </c>
      <c r="Q69" s="7"/>
      <c r="R69" s="75"/>
      <c r="S69" s="12">
        <f t="shared" si="2"/>
      </c>
      <c r="T69" s="7"/>
      <c r="U69" s="75"/>
      <c r="V69" s="12">
        <f t="shared" si="3"/>
      </c>
      <c r="W69" s="7"/>
      <c r="X69" s="75"/>
      <c r="Y69" s="12">
        <f t="shared" si="4"/>
      </c>
      <c r="Z69" s="7"/>
      <c r="AA69" s="75"/>
      <c r="AB69" s="12">
        <f t="shared" si="5"/>
      </c>
      <c r="AC69" s="7"/>
      <c r="AD69" s="75"/>
      <c r="AE69" s="12">
        <f t="shared" si="6"/>
      </c>
      <c r="DB69" s="7" t="s">
        <v>19</v>
      </c>
      <c r="DC69" s="1" t="s">
        <v>17</v>
      </c>
      <c r="DD69" s="54">
        <v>5.31</v>
      </c>
      <c r="DE69" s="28">
        <v>5.31</v>
      </c>
      <c r="DF69" s="6"/>
      <c r="DG69" s="50"/>
      <c r="DH69" s="6"/>
      <c r="DI69" s="75">
        <v>1.2</v>
      </c>
      <c r="DJ69" s="12">
        <f t="shared" si="15"/>
        <v>6.371999999999999</v>
      </c>
      <c r="DL69" s="75"/>
      <c r="DM69" s="12">
        <f t="shared" si="7"/>
      </c>
      <c r="DN69" s="7"/>
      <c r="DO69" s="75"/>
      <c r="DP69" s="12">
        <f t="shared" si="8"/>
      </c>
      <c r="DQ69" s="7"/>
      <c r="DR69" s="75"/>
      <c r="DS69" s="12">
        <f t="shared" si="9"/>
      </c>
      <c r="DT69" s="7"/>
      <c r="DU69" s="75"/>
      <c r="DV69" s="12">
        <f t="shared" si="10"/>
      </c>
      <c r="DW69" s="7"/>
      <c r="DX69" s="75"/>
      <c r="DY69" s="12">
        <f t="shared" si="11"/>
      </c>
      <c r="DZ69" s="7"/>
      <c r="EA69" s="75"/>
      <c r="EB69" s="12">
        <f t="shared" si="12"/>
      </c>
      <c r="EC69" s="7"/>
      <c r="ED69" s="75"/>
      <c r="EE69" s="12">
        <f t="shared" si="13"/>
      </c>
    </row>
    <row r="70" spans="2:135" ht="15">
      <c r="B70" s="7" t="s">
        <v>71</v>
      </c>
      <c r="C70" s="1" t="s">
        <v>70</v>
      </c>
      <c r="D70" s="54">
        <v>217</v>
      </c>
      <c r="E70" s="28">
        <v>217</v>
      </c>
      <c r="F70" s="6"/>
      <c r="G70" s="50"/>
      <c r="I70" s="75"/>
      <c r="J70" s="12">
        <f t="shared" si="14"/>
      </c>
      <c r="L70" s="75"/>
      <c r="M70" s="12">
        <f t="shared" si="0"/>
      </c>
      <c r="N70" s="7"/>
      <c r="O70" s="75"/>
      <c r="P70" s="12">
        <f t="shared" si="1"/>
      </c>
      <c r="Q70" s="7"/>
      <c r="R70" s="75">
        <v>0.0312</v>
      </c>
      <c r="S70" s="12">
        <f t="shared" si="2"/>
        <v>6.7703999999999995</v>
      </c>
      <c r="T70" s="7"/>
      <c r="U70" s="75"/>
      <c r="V70" s="12">
        <f t="shared" si="3"/>
      </c>
      <c r="W70" s="7"/>
      <c r="X70" s="75"/>
      <c r="Y70" s="12">
        <f t="shared" si="4"/>
      </c>
      <c r="Z70" s="7"/>
      <c r="AA70" s="75"/>
      <c r="AB70" s="12">
        <f t="shared" si="5"/>
      </c>
      <c r="AC70" s="7"/>
      <c r="AD70" s="75"/>
      <c r="AE70" s="12">
        <f t="shared" si="6"/>
      </c>
      <c r="DB70" s="7" t="s">
        <v>71</v>
      </c>
      <c r="DC70" s="1" t="s">
        <v>70</v>
      </c>
      <c r="DD70" s="54">
        <v>217</v>
      </c>
      <c r="DE70" s="28">
        <v>217</v>
      </c>
      <c r="DF70" s="6"/>
      <c r="DG70" s="50"/>
      <c r="DI70" s="75"/>
      <c r="DJ70" s="12">
        <f t="shared" si="15"/>
      </c>
      <c r="DL70" s="75"/>
      <c r="DM70" s="12">
        <f t="shared" si="7"/>
      </c>
      <c r="DN70" s="7"/>
      <c r="DO70" s="75"/>
      <c r="DP70" s="12">
        <f t="shared" si="8"/>
      </c>
      <c r="DQ70" s="7"/>
      <c r="DR70" s="75">
        <v>0.0312</v>
      </c>
      <c r="DS70" s="12">
        <f t="shared" si="9"/>
        <v>6.7703999999999995</v>
      </c>
      <c r="DT70" s="7"/>
      <c r="DU70" s="75"/>
      <c r="DV70" s="12">
        <f t="shared" si="10"/>
      </c>
      <c r="DW70" s="7"/>
      <c r="DX70" s="75"/>
      <c r="DY70" s="12">
        <f t="shared" si="11"/>
      </c>
      <c r="DZ70" s="7"/>
      <c r="EA70" s="75"/>
      <c r="EB70" s="12">
        <f t="shared" si="12"/>
      </c>
      <c r="EC70" s="7"/>
      <c r="ED70" s="75"/>
      <c r="EE70" s="12">
        <f t="shared" si="13"/>
      </c>
    </row>
    <row r="71" spans="2:135" ht="15">
      <c r="B71" s="7"/>
      <c r="D71" s="6"/>
      <c r="E71" s="69"/>
      <c r="F71" s="6"/>
      <c r="G71" s="50"/>
      <c r="H71" s="6"/>
      <c r="I71" s="15"/>
      <c r="J71" s="12">
        <f t="shared" si="14"/>
      </c>
      <c r="L71" s="1"/>
      <c r="M71" s="12">
        <f t="shared" si="0"/>
      </c>
      <c r="N71" s="7"/>
      <c r="O71" s="6"/>
      <c r="P71" s="12">
        <f t="shared" si="1"/>
      </c>
      <c r="Q71" s="7"/>
      <c r="R71" s="6"/>
      <c r="S71" s="12">
        <f t="shared" si="2"/>
      </c>
      <c r="T71" s="7"/>
      <c r="U71" s="6"/>
      <c r="V71" s="12">
        <f t="shared" si="3"/>
      </c>
      <c r="W71" s="7"/>
      <c r="X71" s="6"/>
      <c r="Y71" s="12">
        <f t="shared" si="4"/>
      </c>
      <c r="Z71" s="7"/>
      <c r="AA71" s="6"/>
      <c r="AB71" s="12">
        <f t="shared" si="5"/>
      </c>
      <c r="AC71" s="7"/>
      <c r="AD71" s="6"/>
      <c r="AE71" s="12">
        <f t="shared" si="6"/>
      </c>
      <c r="DB71" s="7"/>
      <c r="DD71" s="6"/>
      <c r="DE71" s="69"/>
      <c r="DF71" s="6"/>
      <c r="DG71" s="50"/>
      <c r="DH71" s="6"/>
      <c r="DI71" s="15"/>
      <c r="DJ71" s="12">
        <f t="shared" si="15"/>
      </c>
      <c r="DM71" s="12">
        <f t="shared" si="7"/>
      </c>
      <c r="DN71" s="7"/>
      <c r="DO71" s="6"/>
      <c r="DP71" s="12">
        <f t="shared" si="8"/>
      </c>
      <c r="DQ71" s="7"/>
      <c r="DR71" s="6"/>
      <c r="DS71" s="12">
        <f t="shared" si="9"/>
      </c>
      <c r="DT71" s="7"/>
      <c r="DU71" s="6"/>
      <c r="DV71" s="12">
        <f t="shared" si="10"/>
      </c>
      <c r="DW71" s="7"/>
      <c r="DX71" s="6"/>
      <c r="DY71" s="12">
        <f t="shared" si="11"/>
      </c>
      <c r="DZ71" s="7"/>
      <c r="EA71" s="6"/>
      <c r="EB71" s="12">
        <f t="shared" si="12"/>
      </c>
      <c r="EC71" s="7"/>
      <c r="ED71" s="6"/>
      <c r="EE71" s="12">
        <f t="shared" si="13"/>
      </c>
    </row>
    <row r="72" spans="2:135" ht="15">
      <c r="B72" s="5" t="s">
        <v>74</v>
      </c>
      <c r="D72" s="6"/>
      <c r="E72" s="69"/>
      <c r="F72" s="6"/>
      <c r="G72" s="50"/>
      <c r="H72" s="6"/>
      <c r="I72" s="15"/>
      <c r="J72" s="12">
        <f t="shared" si="14"/>
      </c>
      <c r="L72" s="1"/>
      <c r="M72" s="12">
        <f aca="true" t="shared" si="16" ref="M72:M135">IF(ISBLANK(L72)=FALSE,L72*$D72,"")</f>
      </c>
      <c r="N72" s="7"/>
      <c r="O72" s="6"/>
      <c r="P72" s="12">
        <f aca="true" t="shared" si="17" ref="P72:P135">IF(ISBLANK(O72)=FALSE,O72*$D72,"")</f>
      </c>
      <c r="Q72" s="7"/>
      <c r="R72" s="6"/>
      <c r="S72" s="12">
        <f aca="true" t="shared" si="18" ref="S72:S135">IF(ISBLANK(R72)=FALSE,R72*$D72,"")</f>
      </c>
      <c r="T72" s="7"/>
      <c r="U72" s="6"/>
      <c r="V72" s="12">
        <f aca="true" t="shared" si="19" ref="V72:V135">IF(ISBLANK(U72)=FALSE,U72*$D72,"")</f>
      </c>
      <c r="W72" s="7"/>
      <c r="X72" s="6"/>
      <c r="Y72" s="12">
        <f aca="true" t="shared" si="20" ref="Y72:Y135">IF(ISBLANK(X72)=FALSE,X72*$D72,"")</f>
      </c>
      <c r="Z72" s="7"/>
      <c r="AA72" s="6"/>
      <c r="AB72" s="12">
        <f aca="true" t="shared" si="21" ref="AB72:AB135">IF(ISBLANK(AA72)=FALSE,AA72*$D72,"")</f>
      </c>
      <c r="AC72" s="7"/>
      <c r="AD72" s="6"/>
      <c r="AE72" s="12">
        <f aca="true" t="shared" si="22" ref="AE72:AE135">IF(ISBLANK(AD72)=FALSE,AD72*$D72,"")</f>
      </c>
      <c r="DB72" s="5" t="s">
        <v>74</v>
      </c>
      <c r="DD72" s="6"/>
      <c r="DE72" s="69"/>
      <c r="DF72" s="6"/>
      <c r="DG72" s="50"/>
      <c r="DH72" s="6"/>
      <c r="DI72" s="15"/>
      <c r="DJ72" s="12">
        <f t="shared" si="15"/>
      </c>
      <c r="DM72" s="12">
        <f aca="true" t="shared" si="23" ref="DM72:DM135">IF(ISBLANK(DL72)=FALSE,DL72*$D72,"")</f>
      </c>
      <c r="DN72" s="7"/>
      <c r="DO72" s="6"/>
      <c r="DP72" s="12">
        <f aca="true" t="shared" si="24" ref="DP72:DP135">IF(ISBLANK(DO72)=FALSE,DO72*$D72,"")</f>
      </c>
      <c r="DQ72" s="7"/>
      <c r="DR72" s="6"/>
      <c r="DS72" s="12">
        <f aca="true" t="shared" si="25" ref="DS72:DS135">IF(ISBLANK(DR72)=FALSE,DR72*$D72,"")</f>
      </c>
      <c r="DT72" s="7"/>
      <c r="DU72" s="6"/>
      <c r="DV72" s="12">
        <f aca="true" t="shared" si="26" ref="DV72:DV135">IF(ISBLANK(DU72)=FALSE,DU72*$D72,"")</f>
      </c>
      <c r="DW72" s="7"/>
      <c r="DX72" s="6"/>
      <c r="DY72" s="12">
        <f aca="true" t="shared" si="27" ref="DY72:DY135">IF(ISBLANK(DX72)=FALSE,DX72*$D72,"")</f>
      </c>
      <c r="DZ72" s="7"/>
      <c r="EA72" s="6"/>
      <c r="EB72" s="12">
        <f aca="true" t="shared" si="28" ref="EB72:EB135">IF(ISBLANK(EA72)=FALSE,EA72*$D72,"")</f>
      </c>
      <c r="EC72" s="7"/>
      <c r="ED72" s="6"/>
      <c r="EE72" s="12">
        <f aca="true" t="shared" si="29" ref="EE72:EE135">IF(ISBLANK(ED72)=FALSE,ED72*$D72,"")</f>
      </c>
    </row>
    <row r="73" spans="2:135" ht="15">
      <c r="B73" s="7" t="s">
        <v>117</v>
      </c>
      <c r="C73" s="1" t="s">
        <v>65</v>
      </c>
      <c r="D73" s="54">
        <v>2.25</v>
      </c>
      <c r="E73" s="28">
        <v>2.25</v>
      </c>
      <c r="F73" s="6"/>
      <c r="G73" s="50"/>
      <c r="I73" s="75"/>
      <c r="J73" s="12">
        <f aca="true" t="shared" si="30" ref="J73:J136">IF(ISBLANK(I73)=FALSE,I73*$D73,"")</f>
      </c>
      <c r="L73" s="75"/>
      <c r="M73" s="12">
        <f t="shared" si="16"/>
      </c>
      <c r="N73" s="7"/>
      <c r="O73" s="75"/>
      <c r="P73" s="12">
        <f t="shared" si="17"/>
      </c>
      <c r="Q73" s="7"/>
      <c r="R73" s="75">
        <v>10</v>
      </c>
      <c r="S73" s="12">
        <f t="shared" si="18"/>
        <v>22.5</v>
      </c>
      <c r="T73" s="7"/>
      <c r="U73" s="75"/>
      <c r="V73" s="12">
        <f t="shared" si="19"/>
      </c>
      <c r="W73" s="7"/>
      <c r="X73" s="75"/>
      <c r="Y73" s="12">
        <f t="shared" si="20"/>
      </c>
      <c r="Z73" s="7"/>
      <c r="AA73" s="75"/>
      <c r="AB73" s="12">
        <f t="shared" si="21"/>
      </c>
      <c r="AC73" s="7"/>
      <c r="AD73" s="75"/>
      <c r="AE73" s="12">
        <f t="shared" si="22"/>
      </c>
      <c r="DB73" s="7" t="s">
        <v>117</v>
      </c>
      <c r="DC73" s="1" t="s">
        <v>65</v>
      </c>
      <c r="DD73" s="54">
        <v>2.25</v>
      </c>
      <c r="DE73" s="28">
        <v>2.25</v>
      </c>
      <c r="DF73" s="6"/>
      <c r="DG73" s="50"/>
      <c r="DI73" s="75"/>
      <c r="DJ73" s="12">
        <f aca="true" t="shared" si="31" ref="DJ73:DJ136">IF(ISBLANK(DI73)=FALSE,DI73*$D73,"")</f>
      </c>
      <c r="DL73" s="75"/>
      <c r="DM73" s="12">
        <f t="shared" si="23"/>
      </c>
      <c r="DN73" s="7"/>
      <c r="DO73" s="75"/>
      <c r="DP73" s="12">
        <f t="shared" si="24"/>
      </c>
      <c r="DQ73" s="7"/>
      <c r="DR73" s="75">
        <v>10</v>
      </c>
      <c r="DS73" s="12">
        <f t="shared" si="25"/>
        <v>22.5</v>
      </c>
      <c r="DT73" s="7"/>
      <c r="DU73" s="75"/>
      <c r="DV73" s="12">
        <f t="shared" si="26"/>
      </c>
      <c r="DW73" s="7"/>
      <c r="DX73" s="75"/>
      <c r="DY73" s="12">
        <f t="shared" si="27"/>
      </c>
      <c r="DZ73" s="7"/>
      <c r="EA73" s="75"/>
      <c r="EB73" s="12">
        <f t="shared" si="28"/>
      </c>
      <c r="EC73" s="7"/>
      <c r="ED73" s="75"/>
      <c r="EE73" s="12">
        <f t="shared" si="29"/>
      </c>
    </row>
    <row r="74" spans="2:135" ht="15">
      <c r="B74" s="7" t="s">
        <v>118</v>
      </c>
      <c r="C74" s="1" t="s">
        <v>29</v>
      </c>
      <c r="D74" s="54">
        <v>115</v>
      </c>
      <c r="E74" s="28">
        <v>115</v>
      </c>
      <c r="F74" s="6"/>
      <c r="G74" s="50"/>
      <c r="H74" s="6"/>
      <c r="I74" s="75"/>
      <c r="J74" s="12">
        <f t="shared" si="30"/>
      </c>
      <c r="L74" s="75"/>
      <c r="M74" s="12">
        <f t="shared" si="16"/>
      </c>
      <c r="N74" s="7"/>
      <c r="O74" s="75"/>
      <c r="P74" s="12">
        <f t="shared" si="17"/>
      </c>
      <c r="Q74" s="7"/>
      <c r="R74" s="75"/>
      <c r="S74" s="12">
        <f t="shared" si="18"/>
      </c>
      <c r="T74" s="7"/>
      <c r="U74" s="75"/>
      <c r="V74" s="12">
        <f t="shared" si="19"/>
      </c>
      <c r="W74" s="7"/>
      <c r="X74" s="75"/>
      <c r="Y74" s="12">
        <f t="shared" si="20"/>
      </c>
      <c r="Z74" s="7"/>
      <c r="AA74" s="75">
        <v>0.312</v>
      </c>
      <c r="AB74" s="12">
        <f t="shared" si="21"/>
        <v>35.88</v>
      </c>
      <c r="AC74" s="7"/>
      <c r="AD74" s="75"/>
      <c r="AE74" s="12">
        <f t="shared" si="22"/>
      </c>
      <c r="DB74" s="7" t="s">
        <v>118</v>
      </c>
      <c r="DC74" s="1" t="s">
        <v>29</v>
      </c>
      <c r="DD74" s="54">
        <v>115</v>
      </c>
      <c r="DE74" s="28">
        <v>115</v>
      </c>
      <c r="DF74" s="6"/>
      <c r="DG74" s="50"/>
      <c r="DH74" s="6"/>
      <c r="DI74" s="75"/>
      <c r="DJ74" s="12">
        <f t="shared" si="31"/>
      </c>
      <c r="DL74" s="75"/>
      <c r="DM74" s="12">
        <f t="shared" si="23"/>
      </c>
      <c r="DN74" s="7"/>
      <c r="DO74" s="75"/>
      <c r="DP74" s="12">
        <f t="shared" si="24"/>
      </c>
      <c r="DQ74" s="7"/>
      <c r="DR74" s="75"/>
      <c r="DS74" s="12">
        <f t="shared" si="25"/>
      </c>
      <c r="DT74" s="7"/>
      <c r="DU74" s="75"/>
      <c r="DV74" s="12">
        <f t="shared" si="26"/>
      </c>
      <c r="DW74" s="7"/>
      <c r="DX74" s="75"/>
      <c r="DY74" s="12">
        <f t="shared" si="27"/>
      </c>
      <c r="DZ74" s="7"/>
      <c r="EA74" s="75">
        <v>0.312</v>
      </c>
      <c r="EB74" s="12">
        <f t="shared" si="28"/>
        <v>35.88</v>
      </c>
      <c r="EC74" s="7"/>
      <c r="ED74" s="75"/>
      <c r="EE74" s="12">
        <f t="shared" si="29"/>
      </c>
    </row>
    <row r="75" spans="2:135" ht="15">
      <c r="B75" s="7"/>
      <c r="D75" s="6"/>
      <c r="E75" s="69"/>
      <c r="F75" s="6"/>
      <c r="G75" s="50"/>
      <c r="H75" s="6"/>
      <c r="I75" s="15"/>
      <c r="J75" s="12">
        <f t="shared" si="30"/>
      </c>
      <c r="L75" s="1"/>
      <c r="M75" s="12">
        <f t="shared" si="16"/>
      </c>
      <c r="N75" s="7"/>
      <c r="O75" s="6"/>
      <c r="P75" s="12">
        <f t="shared" si="17"/>
      </c>
      <c r="Q75" s="7"/>
      <c r="R75" s="6"/>
      <c r="S75" s="12">
        <f t="shared" si="18"/>
      </c>
      <c r="T75" s="7"/>
      <c r="U75" s="6"/>
      <c r="V75" s="12">
        <f t="shared" si="19"/>
      </c>
      <c r="W75" s="7"/>
      <c r="X75" s="6"/>
      <c r="Y75" s="12">
        <f t="shared" si="20"/>
      </c>
      <c r="Z75" s="7"/>
      <c r="AA75" s="6"/>
      <c r="AB75" s="12">
        <f t="shared" si="21"/>
      </c>
      <c r="AC75" s="7"/>
      <c r="AD75" s="6"/>
      <c r="AE75" s="12">
        <f t="shared" si="22"/>
      </c>
      <c r="DB75" s="7"/>
      <c r="DD75" s="6"/>
      <c r="DE75" s="69"/>
      <c r="DF75" s="6"/>
      <c r="DG75" s="50"/>
      <c r="DH75" s="6"/>
      <c r="DI75" s="15"/>
      <c r="DJ75" s="12">
        <f t="shared" si="31"/>
      </c>
      <c r="DM75" s="12">
        <f t="shared" si="23"/>
      </c>
      <c r="DN75" s="7"/>
      <c r="DO75" s="6"/>
      <c r="DP75" s="12">
        <f t="shared" si="24"/>
      </c>
      <c r="DQ75" s="7"/>
      <c r="DR75" s="6"/>
      <c r="DS75" s="12">
        <f t="shared" si="25"/>
      </c>
      <c r="DT75" s="7"/>
      <c r="DU75" s="6"/>
      <c r="DV75" s="12">
        <f t="shared" si="26"/>
      </c>
      <c r="DW75" s="7"/>
      <c r="DX75" s="6"/>
      <c r="DY75" s="12">
        <f t="shared" si="27"/>
      </c>
      <c r="DZ75" s="7"/>
      <c r="EA75" s="6"/>
      <c r="EB75" s="12">
        <f t="shared" si="28"/>
      </c>
      <c r="EC75" s="7"/>
      <c r="ED75" s="6"/>
      <c r="EE75" s="12">
        <f t="shared" si="29"/>
      </c>
    </row>
    <row r="76" spans="2:135" ht="15">
      <c r="B76" s="5" t="s">
        <v>78</v>
      </c>
      <c r="C76" s="1" t="s">
        <v>75</v>
      </c>
      <c r="D76" s="6" t="s">
        <v>76</v>
      </c>
      <c r="E76" s="69"/>
      <c r="F76" s="6"/>
      <c r="G76" s="50"/>
      <c r="H76" s="6" t="s">
        <v>77</v>
      </c>
      <c r="I76" s="15"/>
      <c r="J76" s="12">
        <f t="shared" si="30"/>
      </c>
      <c r="L76" s="1"/>
      <c r="M76" s="12">
        <f t="shared" si="16"/>
      </c>
      <c r="N76" s="7"/>
      <c r="O76" s="6"/>
      <c r="P76" s="12">
        <f t="shared" si="17"/>
      </c>
      <c r="Q76" s="7"/>
      <c r="R76" s="6"/>
      <c r="S76" s="12">
        <f t="shared" si="18"/>
      </c>
      <c r="T76" s="7"/>
      <c r="U76" s="6"/>
      <c r="V76" s="12">
        <f t="shared" si="19"/>
      </c>
      <c r="W76" s="7"/>
      <c r="X76" s="6"/>
      <c r="Y76" s="12">
        <f t="shared" si="20"/>
      </c>
      <c r="Z76" s="7"/>
      <c r="AA76" s="6"/>
      <c r="AB76" s="12">
        <f t="shared" si="21"/>
      </c>
      <c r="AC76" s="7"/>
      <c r="AD76" s="6"/>
      <c r="AE76" s="12">
        <f t="shared" si="22"/>
      </c>
      <c r="DB76" s="5" t="s">
        <v>78</v>
      </c>
      <c r="DC76" s="1" t="s">
        <v>75</v>
      </c>
      <c r="DD76" s="6" t="s">
        <v>76</v>
      </c>
      <c r="DE76" s="69"/>
      <c r="DF76" s="6"/>
      <c r="DG76" s="50"/>
      <c r="DH76" s="6" t="s">
        <v>77</v>
      </c>
      <c r="DI76" s="15"/>
      <c r="DJ76" s="12">
        <f t="shared" si="31"/>
      </c>
      <c r="DM76" s="12">
        <f t="shared" si="23"/>
      </c>
      <c r="DN76" s="7"/>
      <c r="DO76" s="6"/>
      <c r="DP76" s="12">
        <f t="shared" si="24"/>
      </c>
      <c r="DQ76" s="7"/>
      <c r="DR76" s="6"/>
      <c r="DS76" s="12">
        <f t="shared" si="25"/>
      </c>
      <c r="DT76" s="7"/>
      <c r="DU76" s="6"/>
      <c r="DV76" s="12">
        <f t="shared" si="26"/>
      </c>
      <c r="DW76" s="7"/>
      <c r="DX76" s="6"/>
      <c r="DY76" s="12">
        <f t="shared" si="27"/>
      </c>
      <c r="DZ76" s="7"/>
      <c r="EA76" s="6"/>
      <c r="EB76" s="12">
        <f t="shared" si="28"/>
      </c>
      <c r="EC76" s="7"/>
      <c r="ED76" s="6"/>
      <c r="EE76" s="12">
        <f t="shared" si="29"/>
      </c>
    </row>
    <row r="77" spans="2:135" ht="15">
      <c r="B77" s="7" t="s">
        <v>79</v>
      </c>
      <c r="C77" s="1" t="s">
        <v>59</v>
      </c>
      <c r="D77" s="54">
        <v>1.35</v>
      </c>
      <c r="E77" s="28">
        <v>1.35</v>
      </c>
      <c r="F77" s="6"/>
      <c r="G77" s="50"/>
      <c r="I77" s="75"/>
      <c r="J77" s="12">
        <f t="shared" si="30"/>
      </c>
      <c r="L77" s="75"/>
      <c r="M77" s="12">
        <f t="shared" si="16"/>
      </c>
      <c r="N77" s="7"/>
      <c r="O77" s="75"/>
      <c r="P77" s="12">
        <f t="shared" si="17"/>
      </c>
      <c r="Q77" s="7"/>
      <c r="R77" s="75">
        <v>10</v>
      </c>
      <c r="S77" s="12">
        <f t="shared" si="18"/>
        <v>13.5</v>
      </c>
      <c r="T77" s="7"/>
      <c r="U77" s="75"/>
      <c r="V77" s="12">
        <f t="shared" si="19"/>
      </c>
      <c r="W77" s="7"/>
      <c r="X77" s="75"/>
      <c r="Y77" s="12">
        <f t="shared" si="20"/>
      </c>
      <c r="Z77" s="7"/>
      <c r="AA77" s="75"/>
      <c r="AB77" s="12">
        <f t="shared" si="21"/>
      </c>
      <c r="AC77" s="7"/>
      <c r="AD77" s="75"/>
      <c r="AE77" s="12">
        <f t="shared" si="22"/>
      </c>
      <c r="DB77" s="7" t="s">
        <v>79</v>
      </c>
      <c r="DC77" s="1" t="s">
        <v>59</v>
      </c>
      <c r="DD77" s="54">
        <v>1.35</v>
      </c>
      <c r="DE77" s="28">
        <v>1.35</v>
      </c>
      <c r="DF77" s="6"/>
      <c r="DG77" s="50"/>
      <c r="DI77" s="75"/>
      <c r="DJ77" s="12">
        <f t="shared" si="31"/>
      </c>
      <c r="DL77" s="75"/>
      <c r="DM77" s="12">
        <f t="shared" si="23"/>
      </c>
      <c r="DN77" s="7"/>
      <c r="DO77" s="75"/>
      <c r="DP77" s="12">
        <f t="shared" si="24"/>
      </c>
      <c r="DQ77" s="7"/>
      <c r="DR77" s="75">
        <v>10</v>
      </c>
      <c r="DS77" s="12">
        <f t="shared" si="25"/>
        <v>13.5</v>
      </c>
      <c r="DT77" s="7"/>
      <c r="DU77" s="75"/>
      <c r="DV77" s="12">
        <f t="shared" si="26"/>
      </c>
      <c r="DW77" s="7"/>
      <c r="DX77" s="75"/>
      <c r="DY77" s="12">
        <f t="shared" si="27"/>
      </c>
      <c r="DZ77" s="7"/>
      <c r="EA77" s="75"/>
      <c r="EB77" s="12">
        <f t="shared" si="28"/>
      </c>
      <c r="EC77" s="7"/>
      <c r="ED77" s="75"/>
      <c r="EE77" s="12">
        <f t="shared" si="29"/>
      </c>
    </row>
    <row r="78" spans="2:135" ht="15">
      <c r="B78" s="7" t="s">
        <v>119</v>
      </c>
      <c r="C78" s="1" t="s">
        <v>59</v>
      </c>
      <c r="D78" s="54">
        <v>1.35</v>
      </c>
      <c r="E78" s="28">
        <v>1.35</v>
      </c>
      <c r="F78" s="6"/>
      <c r="G78" s="50"/>
      <c r="H78" s="6"/>
      <c r="I78" s="75"/>
      <c r="J78" s="12">
        <f t="shared" si="30"/>
      </c>
      <c r="L78" s="75"/>
      <c r="M78" s="12">
        <f t="shared" si="16"/>
      </c>
      <c r="N78" s="7"/>
      <c r="O78" s="75"/>
      <c r="P78" s="12">
        <f t="shared" si="17"/>
      </c>
      <c r="Q78" s="7"/>
      <c r="R78" s="75"/>
      <c r="S78" s="12">
        <f t="shared" si="18"/>
      </c>
      <c r="T78" s="7"/>
      <c r="U78" s="75"/>
      <c r="V78" s="12">
        <f t="shared" si="19"/>
      </c>
      <c r="W78" s="7"/>
      <c r="X78" s="75">
        <v>3.5</v>
      </c>
      <c r="Y78" s="12">
        <f t="shared" si="20"/>
        <v>4.7250000000000005</v>
      </c>
      <c r="Z78" s="7"/>
      <c r="AA78" s="75"/>
      <c r="AB78" s="12">
        <f t="shared" si="21"/>
      </c>
      <c r="AC78" s="7"/>
      <c r="AD78" s="75">
        <v>18</v>
      </c>
      <c r="AE78" s="12">
        <f t="shared" si="22"/>
        <v>24.3</v>
      </c>
      <c r="DB78" s="7" t="s">
        <v>119</v>
      </c>
      <c r="DC78" s="1" t="s">
        <v>59</v>
      </c>
      <c r="DD78" s="54">
        <v>1.35</v>
      </c>
      <c r="DE78" s="28">
        <v>1.35</v>
      </c>
      <c r="DF78" s="6"/>
      <c r="DG78" s="50"/>
      <c r="DH78" s="6"/>
      <c r="DI78" s="75"/>
      <c r="DJ78" s="12">
        <f t="shared" si="31"/>
      </c>
      <c r="DL78" s="75"/>
      <c r="DM78" s="12">
        <f t="shared" si="23"/>
      </c>
      <c r="DN78" s="7"/>
      <c r="DO78" s="75"/>
      <c r="DP78" s="12">
        <f t="shared" si="24"/>
      </c>
      <c r="DQ78" s="7"/>
      <c r="DR78" s="75"/>
      <c r="DS78" s="12">
        <f t="shared" si="25"/>
      </c>
      <c r="DT78" s="7"/>
      <c r="DU78" s="75"/>
      <c r="DV78" s="12">
        <f t="shared" si="26"/>
      </c>
      <c r="DW78" s="7"/>
      <c r="DX78" s="75">
        <v>3.5</v>
      </c>
      <c r="DY78" s="12">
        <f t="shared" si="27"/>
        <v>4.7250000000000005</v>
      </c>
      <c r="DZ78" s="7"/>
      <c r="EA78" s="75"/>
      <c r="EB78" s="12">
        <f t="shared" si="28"/>
      </c>
      <c r="EC78" s="7"/>
      <c r="ED78" s="75">
        <v>18</v>
      </c>
      <c r="EE78" s="12">
        <f t="shared" si="29"/>
        <v>24.3</v>
      </c>
    </row>
    <row r="79" spans="2:135" ht="15">
      <c r="B79" s="7"/>
      <c r="D79" s="6"/>
      <c r="E79" s="69"/>
      <c r="F79" s="6"/>
      <c r="G79" s="50"/>
      <c r="H79" s="6"/>
      <c r="I79" s="15"/>
      <c r="J79" s="12">
        <f t="shared" si="30"/>
      </c>
      <c r="L79" s="1"/>
      <c r="M79" s="12">
        <f t="shared" si="16"/>
      </c>
      <c r="N79" s="7"/>
      <c r="O79" s="6"/>
      <c r="P79" s="12">
        <f t="shared" si="17"/>
      </c>
      <c r="Q79" s="7"/>
      <c r="R79" s="6"/>
      <c r="S79" s="12">
        <f t="shared" si="18"/>
      </c>
      <c r="T79" s="7"/>
      <c r="U79" s="6"/>
      <c r="V79" s="12">
        <f t="shared" si="19"/>
      </c>
      <c r="W79" s="7"/>
      <c r="X79" s="6"/>
      <c r="Y79" s="12">
        <f t="shared" si="20"/>
      </c>
      <c r="Z79" s="7"/>
      <c r="AA79" s="6"/>
      <c r="AB79" s="12">
        <f t="shared" si="21"/>
      </c>
      <c r="AC79" s="7"/>
      <c r="AD79" s="6"/>
      <c r="AE79" s="12">
        <f t="shared" si="22"/>
      </c>
      <c r="DB79" s="7"/>
      <c r="DD79" s="6"/>
      <c r="DE79" s="69"/>
      <c r="DF79" s="6"/>
      <c r="DG79" s="50"/>
      <c r="DH79" s="6"/>
      <c r="DI79" s="15"/>
      <c r="DJ79" s="12">
        <f t="shared" si="31"/>
      </c>
      <c r="DM79" s="12">
        <f t="shared" si="23"/>
      </c>
      <c r="DN79" s="7"/>
      <c r="DO79" s="6"/>
      <c r="DP79" s="12">
        <f t="shared" si="24"/>
      </c>
      <c r="DQ79" s="7"/>
      <c r="DR79" s="6"/>
      <c r="DS79" s="12">
        <f t="shared" si="25"/>
      </c>
      <c r="DT79" s="7"/>
      <c r="DU79" s="6"/>
      <c r="DV79" s="12">
        <f t="shared" si="26"/>
      </c>
      <c r="DW79" s="7"/>
      <c r="DX79" s="6"/>
      <c r="DY79" s="12">
        <f t="shared" si="27"/>
      </c>
      <c r="DZ79" s="7"/>
      <c r="EA79" s="6"/>
      <c r="EB79" s="12">
        <f t="shared" si="28"/>
      </c>
      <c r="EC79" s="7"/>
      <c r="ED79" s="6"/>
      <c r="EE79" s="12">
        <f t="shared" si="29"/>
      </c>
    </row>
    <row r="80" spans="2:135" ht="15">
      <c r="B80" s="5" t="s">
        <v>20</v>
      </c>
      <c r="D80" s="6"/>
      <c r="E80" s="69"/>
      <c r="F80" s="6"/>
      <c r="G80" s="50"/>
      <c r="H80" s="6"/>
      <c r="I80" s="15"/>
      <c r="J80" s="12">
        <f t="shared" si="30"/>
      </c>
      <c r="K80" s="5"/>
      <c r="L80" s="6"/>
      <c r="M80" s="12">
        <f t="shared" si="16"/>
      </c>
      <c r="N80" s="7"/>
      <c r="O80" s="6"/>
      <c r="P80" s="12">
        <f t="shared" si="17"/>
      </c>
      <c r="Q80" s="7"/>
      <c r="R80" s="6"/>
      <c r="S80" s="12">
        <f t="shared" si="18"/>
      </c>
      <c r="T80" s="7"/>
      <c r="U80" s="6"/>
      <c r="V80" s="12">
        <f t="shared" si="19"/>
      </c>
      <c r="W80" s="7"/>
      <c r="X80" s="6"/>
      <c r="Y80" s="12">
        <f t="shared" si="20"/>
      </c>
      <c r="Z80" s="7"/>
      <c r="AA80" s="6"/>
      <c r="AB80" s="12">
        <f t="shared" si="21"/>
      </c>
      <c r="AC80" s="7"/>
      <c r="AD80" s="6"/>
      <c r="AE80" s="12">
        <f t="shared" si="22"/>
      </c>
      <c r="AF80" s="6"/>
      <c r="AG80" s="6"/>
      <c r="DB80" s="5" t="s">
        <v>20</v>
      </c>
      <c r="DD80" s="6"/>
      <c r="DE80" s="69"/>
      <c r="DF80" s="6"/>
      <c r="DG80" s="50"/>
      <c r="DH80" s="6"/>
      <c r="DI80" s="15"/>
      <c r="DJ80" s="12">
        <f t="shared" si="31"/>
      </c>
      <c r="DK80" s="5"/>
      <c r="DL80" s="6"/>
      <c r="DM80" s="12">
        <f t="shared" si="23"/>
      </c>
      <c r="DN80" s="7"/>
      <c r="DO80" s="6"/>
      <c r="DP80" s="12">
        <f t="shared" si="24"/>
      </c>
      <c r="DQ80" s="7"/>
      <c r="DR80" s="6"/>
      <c r="DS80" s="12">
        <f t="shared" si="25"/>
      </c>
      <c r="DT80" s="7"/>
      <c r="DU80" s="6"/>
      <c r="DV80" s="12">
        <f t="shared" si="26"/>
      </c>
      <c r="DW80" s="7"/>
      <c r="DX80" s="6"/>
      <c r="DY80" s="12">
        <f t="shared" si="27"/>
      </c>
      <c r="DZ80" s="7"/>
      <c r="EA80" s="6"/>
      <c r="EB80" s="12">
        <f t="shared" si="28"/>
      </c>
      <c r="EC80" s="7"/>
      <c r="ED80" s="6"/>
      <c r="EE80" s="12">
        <f t="shared" si="29"/>
      </c>
    </row>
    <row r="81" spans="2:135" ht="15">
      <c r="B81" s="7" t="s">
        <v>21</v>
      </c>
      <c r="C81" s="1" t="s">
        <v>7</v>
      </c>
      <c r="D81" s="54">
        <v>2</v>
      </c>
      <c r="E81" s="28">
        <v>2</v>
      </c>
      <c r="F81" s="6"/>
      <c r="G81" s="50"/>
      <c r="H81" s="6"/>
      <c r="I81" s="75">
        <v>6</v>
      </c>
      <c r="J81" s="12">
        <f t="shared" si="30"/>
        <v>12</v>
      </c>
      <c r="L81" s="75"/>
      <c r="M81" s="12">
        <f t="shared" si="16"/>
      </c>
      <c r="N81" s="7"/>
      <c r="O81" s="75"/>
      <c r="P81" s="12">
        <f t="shared" si="17"/>
      </c>
      <c r="Q81" s="7"/>
      <c r="R81" s="75"/>
      <c r="S81" s="12">
        <f t="shared" si="18"/>
      </c>
      <c r="T81" s="7"/>
      <c r="U81" s="75"/>
      <c r="V81" s="12">
        <f t="shared" si="19"/>
      </c>
      <c r="W81" s="7"/>
      <c r="X81" s="75"/>
      <c r="Y81" s="12">
        <f t="shared" si="20"/>
      </c>
      <c r="Z81" s="7"/>
      <c r="AA81" s="75"/>
      <c r="AB81" s="12">
        <f t="shared" si="21"/>
      </c>
      <c r="AC81" s="7"/>
      <c r="AD81" s="75"/>
      <c r="AE81" s="12">
        <f t="shared" si="22"/>
      </c>
      <c r="DB81" s="7" t="s">
        <v>21</v>
      </c>
      <c r="DC81" s="1" t="s">
        <v>7</v>
      </c>
      <c r="DD81" s="54">
        <v>2</v>
      </c>
      <c r="DE81" s="28">
        <v>2</v>
      </c>
      <c r="DF81" s="6"/>
      <c r="DG81" s="50"/>
      <c r="DH81" s="6"/>
      <c r="DI81" s="75">
        <v>6</v>
      </c>
      <c r="DJ81" s="12">
        <f t="shared" si="31"/>
        <v>12</v>
      </c>
      <c r="DL81" s="75"/>
      <c r="DM81" s="12">
        <f t="shared" si="23"/>
      </c>
      <c r="DN81" s="7"/>
      <c r="DO81" s="75"/>
      <c r="DP81" s="12">
        <f t="shared" si="24"/>
      </c>
      <c r="DQ81" s="7"/>
      <c r="DR81" s="75"/>
      <c r="DS81" s="12">
        <f t="shared" si="25"/>
      </c>
      <c r="DT81" s="7"/>
      <c r="DU81" s="75"/>
      <c r="DV81" s="12">
        <f t="shared" si="26"/>
      </c>
      <c r="DW81" s="7"/>
      <c r="DX81" s="75"/>
      <c r="DY81" s="12">
        <f t="shared" si="27"/>
      </c>
      <c r="DZ81" s="7"/>
      <c r="EA81" s="75"/>
      <c r="EB81" s="12">
        <f t="shared" si="28"/>
      </c>
      <c r="EC81" s="7"/>
      <c r="ED81" s="75"/>
      <c r="EE81" s="12">
        <f t="shared" si="29"/>
      </c>
    </row>
    <row r="82" spans="2:135" ht="15">
      <c r="B82" s="7" t="s">
        <v>52</v>
      </c>
      <c r="C82" s="1" t="s">
        <v>7</v>
      </c>
      <c r="D82" s="54">
        <v>0.12</v>
      </c>
      <c r="E82" s="28">
        <v>0.12</v>
      </c>
      <c r="F82" s="6"/>
      <c r="G82" s="50"/>
      <c r="H82" s="6"/>
      <c r="I82" s="75"/>
      <c r="J82" s="12">
        <f t="shared" si="30"/>
      </c>
      <c r="K82" s="7"/>
      <c r="L82" s="75">
        <v>40</v>
      </c>
      <c r="M82" s="12">
        <f t="shared" si="16"/>
        <v>4.8</v>
      </c>
      <c r="N82" s="5"/>
      <c r="O82" s="75"/>
      <c r="P82" s="12">
        <f t="shared" si="17"/>
      </c>
      <c r="Q82" s="5"/>
      <c r="R82" s="75"/>
      <c r="S82" s="12">
        <f t="shared" si="18"/>
      </c>
      <c r="T82" s="5"/>
      <c r="U82" s="75"/>
      <c r="V82" s="12">
        <f t="shared" si="19"/>
      </c>
      <c r="W82" s="5"/>
      <c r="X82" s="75"/>
      <c r="Y82" s="12">
        <f t="shared" si="20"/>
      </c>
      <c r="Z82" s="5"/>
      <c r="AA82" s="75"/>
      <c r="AB82" s="12">
        <f t="shared" si="21"/>
      </c>
      <c r="AC82" s="5"/>
      <c r="AD82" s="75"/>
      <c r="AE82" s="12">
        <f t="shared" si="22"/>
      </c>
      <c r="AF82" s="6"/>
      <c r="AG82" s="6"/>
      <c r="DB82" s="7" t="s">
        <v>52</v>
      </c>
      <c r="DC82" s="1" t="s">
        <v>7</v>
      </c>
      <c r="DD82" s="54">
        <v>0.12</v>
      </c>
      <c r="DE82" s="28">
        <v>0.12</v>
      </c>
      <c r="DF82" s="6"/>
      <c r="DG82" s="50"/>
      <c r="DH82" s="6"/>
      <c r="DI82" s="75"/>
      <c r="DJ82" s="12">
        <f t="shared" si="31"/>
      </c>
      <c r="DK82" s="7"/>
      <c r="DL82" s="75">
        <v>40</v>
      </c>
      <c r="DM82" s="12">
        <f t="shared" si="23"/>
        <v>4.8</v>
      </c>
      <c r="DN82" s="5"/>
      <c r="DO82" s="75"/>
      <c r="DP82" s="12">
        <f t="shared" si="24"/>
      </c>
      <c r="DQ82" s="5"/>
      <c r="DR82" s="75"/>
      <c r="DS82" s="12">
        <f t="shared" si="25"/>
      </c>
      <c r="DT82" s="5"/>
      <c r="DU82" s="75"/>
      <c r="DV82" s="12">
        <f t="shared" si="26"/>
      </c>
      <c r="DW82" s="5"/>
      <c r="DX82" s="75"/>
      <c r="DY82" s="12">
        <f t="shared" si="27"/>
      </c>
      <c r="DZ82" s="5"/>
      <c r="EA82" s="75"/>
      <c r="EB82" s="12">
        <f t="shared" si="28"/>
      </c>
      <c r="EC82" s="5"/>
      <c r="ED82" s="75"/>
      <c r="EE82" s="12">
        <f t="shared" si="29"/>
      </c>
    </row>
    <row r="83" spans="2:135" ht="15">
      <c r="B83" s="7" t="s">
        <v>53</v>
      </c>
      <c r="C83" s="1" t="s">
        <v>7</v>
      </c>
      <c r="D83" s="54">
        <v>1</v>
      </c>
      <c r="E83" s="28">
        <v>1</v>
      </c>
      <c r="F83" s="6"/>
      <c r="G83" s="50"/>
      <c r="H83" s="6"/>
      <c r="I83" s="75"/>
      <c r="J83" s="12">
        <f t="shared" si="30"/>
      </c>
      <c r="K83" s="7"/>
      <c r="L83" s="75"/>
      <c r="M83" s="12">
        <f t="shared" si="16"/>
      </c>
      <c r="N83" s="7"/>
      <c r="O83" s="75">
        <v>3</v>
      </c>
      <c r="P83" s="12">
        <f t="shared" si="17"/>
        <v>3</v>
      </c>
      <c r="Q83" s="7"/>
      <c r="R83" s="75"/>
      <c r="S83" s="12">
        <f t="shared" si="18"/>
      </c>
      <c r="T83" s="7"/>
      <c r="U83" s="75"/>
      <c r="V83" s="12">
        <f t="shared" si="19"/>
      </c>
      <c r="W83" s="7"/>
      <c r="X83" s="75"/>
      <c r="Y83" s="12">
        <f t="shared" si="20"/>
      </c>
      <c r="Z83" s="7"/>
      <c r="AA83" s="75"/>
      <c r="AB83" s="12">
        <f t="shared" si="21"/>
      </c>
      <c r="AC83" s="7"/>
      <c r="AD83" s="75"/>
      <c r="AE83" s="12">
        <f t="shared" si="22"/>
      </c>
      <c r="DB83" s="7" t="s">
        <v>53</v>
      </c>
      <c r="DC83" s="1" t="s">
        <v>7</v>
      </c>
      <c r="DD83" s="54">
        <v>1</v>
      </c>
      <c r="DE83" s="28">
        <v>1</v>
      </c>
      <c r="DF83" s="6"/>
      <c r="DG83" s="50"/>
      <c r="DH83" s="6"/>
      <c r="DI83" s="75"/>
      <c r="DJ83" s="12">
        <f t="shared" si="31"/>
      </c>
      <c r="DK83" s="7"/>
      <c r="DL83" s="75"/>
      <c r="DM83" s="12">
        <f t="shared" si="23"/>
      </c>
      <c r="DN83" s="7"/>
      <c r="DO83" s="75">
        <v>3</v>
      </c>
      <c r="DP83" s="12">
        <f t="shared" si="24"/>
        <v>3</v>
      </c>
      <c r="DQ83" s="7"/>
      <c r="DR83" s="75"/>
      <c r="DS83" s="12">
        <f t="shared" si="25"/>
      </c>
      <c r="DT83" s="7"/>
      <c r="DU83" s="75"/>
      <c r="DV83" s="12">
        <f t="shared" si="26"/>
      </c>
      <c r="DW83" s="7"/>
      <c r="DX83" s="75"/>
      <c r="DY83" s="12">
        <f t="shared" si="27"/>
      </c>
      <c r="DZ83" s="7"/>
      <c r="EA83" s="75"/>
      <c r="EB83" s="12">
        <f t="shared" si="28"/>
      </c>
      <c r="EC83" s="7"/>
      <c r="ED83" s="75"/>
      <c r="EE83" s="12">
        <f t="shared" si="29"/>
      </c>
    </row>
    <row r="84" spans="2:135" ht="15">
      <c r="B84" s="7" t="s">
        <v>124</v>
      </c>
      <c r="C84" s="1" t="s">
        <v>7</v>
      </c>
      <c r="D84" s="54">
        <v>0.12</v>
      </c>
      <c r="E84" s="28">
        <v>0.12</v>
      </c>
      <c r="F84" s="6"/>
      <c r="G84" s="50"/>
      <c r="H84" s="6"/>
      <c r="I84" s="75"/>
      <c r="J84" s="12">
        <f t="shared" si="30"/>
      </c>
      <c r="K84" s="7"/>
      <c r="L84" s="75"/>
      <c r="M84" s="12">
        <f t="shared" si="16"/>
      </c>
      <c r="N84" s="7"/>
      <c r="O84" s="75"/>
      <c r="P84" s="12">
        <f t="shared" si="17"/>
      </c>
      <c r="Q84" s="7"/>
      <c r="R84" s="75">
        <v>100</v>
      </c>
      <c r="S84" s="12">
        <f t="shared" si="18"/>
        <v>12</v>
      </c>
      <c r="T84" s="7"/>
      <c r="U84" s="75"/>
      <c r="V84" s="12">
        <f t="shared" si="19"/>
      </c>
      <c r="W84" s="7"/>
      <c r="X84" s="75"/>
      <c r="Y84" s="12">
        <f t="shared" si="20"/>
      </c>
      <c r="Z84" s="7"/>
      <c r="AA84" s="75"/>
      <c r="AB84" s="12">
        <f t="shared" si="21"/>
      </c>
      <c r="AC84" s="7"/>
      <c r="AD84" s="75"/>
      <c r="AE84" s="12">
        <f t="shared" si="22"/>
      </c>
      <c r="DB84" s="7" t="s">
        <v>124</v>
      </c>
      <c r="DC84" s="1" t="s">
        <v>7</v>
      </c>
      <c r="DD84" s="54">
        <v>0.12</v>
      </c>
      <c r="DE84" s="28">
        <v>0.12</v>
      </c>
      <c r="DF84" s="6"/>
      <c r="DG84" s="50"/>
      <c r="DH84" s="6"/>
      <c r="DI84" s="75"/>
      <c r="DJ84" s="12">
        <f t="shared" si="31"/>
      </c>
      <c r="DK84" s="7"/>
      <c r="DL84" s="75"/>
      <c r="DM84" s="12">
        <f t="shared" si="23"/>
      </c>
      <c r="DN84" s="7"/>
      <c r="DO84" s="75"/>
      <c r="DP84" s="12">
        <f t="shared" si="24"/>
      </c>
      <c r="DQ84" s="7"/>
      <c r="DR84" s="75">
        <v>100</v>
      </c>
      <c r="DS84" s="12">
        <f t="shared" si="25"/>
        <v>12</v>
      </c>
      <c r="DT84" s="7"/>
      <c r="DU84" s="75"/>
      <c r="DV84" s="12">
        <f t="shared" si="26"/>
      </c>
      <c r="DW84" s="7"/>
      <c r="DX84" s="75"/>
      <c r="DY84" s="12">
        <f t="shared" si="27"/>
      </c>
      <c r="DZ84" s="7"/>
      <c r="EA84" s="75"/>
      <c r="EB84" s="12">
        <f t="shared" si="28"/>
      </c>
      <c r="EC84" s="7"/>
      <c r="ED84" s="75"/>
      <c r="EE84" s="12">
        <f t="shared" si="29"/>
      </c>
    </row>
    <row r="85" spans="2:135" ht="15">
      <c r="B85" s="7" t="s">
        <v>125</v>
      </c>
      <c r="C85" s="1" t="s">
        <v>7</v>
      </c>
      <c r="D85" s="54">
        <v>0.28</v>
      </c>
      <c r="E85" s="28">
        <v>0.28</v>
      </c>
      <c r="F85" s="32"/>
      <c r="H85" s="6"/>
      <c r="I85" s="75"/>
      <c r="J85" s="12">
        <f t="shared" si="30"/>
      </c>
      <c r="K85" s="7"/>
      <c r="L85" s="75"/>
      <c r="M85" s="12">
        <f t="shared" si="16"/>
      </c>
      <c r="N85" s="5"/>
      <c r="O85" s="75"/>
      <c r="P85" s="12">
        <f t="shared" si="17"/>
      </c>
      <c r="Q85" s="5"/>
      <c r="R85" s="75"/>
      <c r="S85" s="12">
        <f t="shared" si="18"/>
      </c>
      <c r="T85" s="5"/>
      <c r="U85" s="75">
        <v>15</v>
      </c>
      <c r="V85" s="12">
        <f t="shared" si="19"/>
        <v>4.2</v>
      </c>
      <c r="W85" s="5"/>
      <c r="X85" s="75"/>
      <c r="Y85" s="12">
        <f t="shared" si="20"/>
      </c>
      <c r="Z85" s="5"/>
      <c r="AA85" s="75"/>
      <c r="AB85" s="12">
        <f t="shared" si="21"/>
      </c>
      <c r="AC85" s="5"/>
      <c r="AD85" s="75"/>
      <c r="AE85" s="12">
        <f t="shared" si="22"/>
      </c>
      <c r="AF85" s="6"/>
      <c r="AG85" s="6"/>
      <c r="DB85" s="7" t="s">
        <v>125</v>
      </c>
      <c r="DC85" s="1" t="s">
        <v>7</v>
      </c>
      <c r="DD85" s="54">
        <v>0.28</v>
      </c>
      <c r="DE85" s="28">
        <v>0.28</v>
      </c>
      <c r="DF85" s="32"/>
      <c r="DG85" s="48"/>
      <c r="DH85" s="6"/>
      <c r="DI85" s="75"/>
      <c r="DJ85" s="12">
        <f t="shared" si="31"/>
      </c>
      <c r="DK85" s="7"/>
      <c r="DL85" s="75"/>
      <c r="DM85" s="12">
        <f t="shared" si="23"/>
      </c>
      <c r="DN85" s="5"/>
      <c r="DO85" s="75"/>
      <c r="DP85" s="12">
        <f t="shared" si="24"/>
      </c>
      <c r="DQ85" s="5"/>
      <c r="DR85" s="75"/>
      <c r="DS85" s="12">
        <f t="shared" si="25"/>
      </c>
      <c r="DT85" s="5"/>
      <c r="DU85" s="75">
        <v>15</v>
      </c>
      <c r="DV85" s="12">
        <f t="shared" si="26"/>
        <v>4.2</v>
      </c>
      <c r="DW85" s="5"/>
      <c r="DX85" s="75"/>
      <c r="DY85" s="12">
        <f t="shared" si="27"/>
      </c>
      <c r="DZ85" s="5"/>
      <c r="EA85" s="75"/>
      <c r="EB85" s="12">
        <f t="shared" si="28"/>
      </c>
      <c r="EC85" s="5"/>
      <c r="ED85" s="75"/>
      <c r="EE85" s="12">
        <f t="shared" si="29"/>
      </c>
    </row>
    <row r="86" spans="2:135" ht="15">
      <c r="B86" s="7" t="s">
        <v>194</v>
      </c>
      <c r="C86" s="1" t="s">
        <v>7</v>
      </c>
      <c r="D86" s="54">
        <v>1.2</v>
      </c>
      <c r="E86" s="28">
        <v>1.2</v>
      </c>
      <c r="F86" s="32"/>
      <c r="H86" s="6"/>
      <c r="I86" s="75"/>
      <c r="J86" s="12">
        <f t="shared" si="30"/>
      </c>
      <c r="K86" s="7"/>
      <c r="L86" s="75"/>
      <c r="M86" s="12">
        <f t="shared" si="16"/>
      </c>
      <c r="N86" s="5"/>
      <c r="O86" s="75"/>
      <c r="P86" s="12">
        <f t="shared" si="17"/>
      </c>
      <c r="Q86" s="5"/>
      <c r="R86" s="75"/>
      <c r="S86" s="12">
        <f t="shared" si="18"/>
      </c>
      <c r="T86" s="5"/>
      <c r="U86" s="75"/>
      <c r="V86" s="12">
        <f t="shared" si="19"/>
      </c>
      <c r="W86" s="5"/>
      <c r="X86" s="75"/>
      <c r="Y86" s="12">
        <f t="shared" si="20"/>
      </c>
      <c r="Z86" s="5"/>
      <c r="AA86" s="75"/>
      <c r="AB86" s="12">
        <f t="shared" si="21"/>
      </c>
      <c r="AC86" s="5"/>
      <c r="AD86" s="75">
        <v>20</v>
      </c>
      <c r="AE86" s="12">
        <f t="shared" si="22"/>
        <v>24</v>
      </c>
      <c r="AF86" s="6"/>
      <c r="AG86" s="6"/>
      <c r="DB86" s="7" t="s">
        <v>194</v>
      </c>
      <c r="DC86" s="1" t="s">
        <v>7</v>
      </c>
      <c r="DD86" s="54">
        <v>1.2</v>
      </c>
      <c r="DE86" s="28">
        <v>1.2</v>
      </c>
      <c r="DF86" s="32"/>
      <c r="DG86" s="48"/>
      <c r="DH86" s="6"/>
      <c r="DI86" s="75"/>
      <c r="DJ86" s="12">
        <f t="shared" si="31"/>
      </c>
      <c r="DK86" s="7"/>
      <c r="DL86" s="75"/>
      <c r="DM86" s="12">
        <f t="shared" si="23"/>
      </c>
      <c r="DN86" s="5"/>
      <c r="DO86" s="75"/>
      <c r="DP86" s="12">
        <f t="shared" si="24"/>
      </c>
      <c r="DQ86" s="5"/>
      <c r="DR86" s="75"/>
      <c r="DS86" s="12">
        <f t="shared" si="25"/>
      </c>
      <c r="DT86" s="5"/>
      <c r="DU86" s="75"/>
      <c r="DV86" s="12">
        <f t="shared" si="26"/>
      </c>
      <c r="DW86" s="5"/>
      <c r="DX86" s="75"/>
      <c r="DY86" s="12">
        <f t="shared" si="27"/>
      </c>
      <c r="DZ86" s="5"/>
      <c r="EA86" s="75"/>
      <c r="EB86" s="12">
        <f t="shared" si="28"/>
      </c>
      <c r="EC86" s="5"/>
      <c r="ED86" s="75">
        <v>20</v>
      </c>
      <c r="EE86" s="12">
        <f t="shared" si="29"/>
        <v>24</v>
      </c>
    </row>
    <row r="87" spans="2:135" ht="15">
      <c r="B87" s="7"/>
      <c r="D87" s="6"/>
      <c r="E87" s="69"/>
      <c r="F87" s="6"/>
      <c r="G87" s="50"/>
      <c r="H87" s="6"/>
      <c r="I87" s="15"/>
      <c r="J87" s="12">
        <f t="shared" si="30"/>
      </c>
      <c r="L87" s="6"/>
      <c r="M87" s="12">
        <f t="shared" si="16"/>
      </c>
      <c r="N87" s="5"/>
      <c r="O87" s="6"/>
      <c r="P87" s="12">
        <f t="shared" si="17"/>
      </c>
      <c r="Q87" s="5"/>
      <c r="R87" s="6"/>
      <c r="S87" s="12">
        <f t="shared" si="18"/>
      </c>
      <c r="T87" s="5"/>
      <c r="U87" s="6"/>
      <c r="V87" s="12">
        <f t="shared" si="19"/>
      </c>
      <c r="W87" s="5"/>
      <c r="X87" s="6"/>
      <c r="Y87" s="12">
        <f t="shared" si="20"/>
      </c>
      <c r="Z87" s="5"/>
      <c r="AA87" s="6"/>
      <c r="AB87" s="12">
        <f t="shared" si="21"/>
      </c>
      <c r="AC87" s="5"/>
      <c r="AD87" s="6"/>
      <c r="AE87" s="12">
        <f t="shared" si="22"/>
      </c>
      <c r="AF87" s="6"/>
      <c r="AG87" s="6"/>
      <c r="DB87" s="7"/>
      <c r="DD87" s="6"/>
      <c r="DE87" s="69"/>
      <c r="DF87" s="6"/>
      <c r="DG87" s="50"/>
      <c r="DH87" s="6"/>
      <c r="DI87" s="15"/>
      <c r="DJ87" s="12">
        <f t="shared" si="31"/>
      </c>
      <c r="DL87" s="6"/>
      <c r="DM87" s="12">
        <f t="shared" si="23"/>
      </c>
      <c r="DN87" s="5"/>
      <c r="DO87" s="6"/>
      <c r="DP87" s="12">
        <f t="shared" si="24"/>
      </c>
      <c r="DQ87" s="5"/>
      <c r="DR87" s="6"/>
      <c r="DS87" s="12">
        <f t="shared" si="25"/>
      </c>
      <c r="DT87" s="5"/>
      <c r="DU87" s="6"/>
      <c r="DV87" s="12">
        <f t="shared" si="26"/>
      </c>
      <c r="DW87" s="5"/>
      <c r="DX87" s="6"/>
      <c r="DY87" s="12">
        <f t="shared" si="27"/>
      </c>
      <c r="DZ87" s="5"/>
      <c r="EA87" s="6"/>
      <c r="EB87" s="12">
        <f t="shared" si="28"/>
      </c>
      <c r="EC87" s="5"/>
      <c r="ED87" s="6"/>
      <c r="EE87" s="12">
        <f t="shared" si="29"/>
      </c>
    </row>
    <row r="88" spans="2:135" ht="15">
      <c r="B88" s="5" t="s">
        <v>8</v>
      </c>
      <c r="D88" s="6"/>
      <c r="E88" s="69"/>
      <c r="F88" s="6"/>
      <c r="G88" s="50"/>
      <c r="H88" s="6"/>
      <c r="I88" s="15"/>
      <c r="J88" s="12">
        <f t="shared" si="30"/>
      </c>
      <c r="K88" s="5"/>
      <c r="L88" s="6"/>
      <c r="M88" s="12">
        <f t="shared" si="16"/>
      </c>
      <c r="N88" s="7"/>
      <c r="O88" s="6"/>
      <c r="P88" s="12">
        <f t="shared" si="17"/>
      </c>
      <c r="Q88" s="7"/>
      <c r="R88" s="6"/>
      <c r="S88" s="12">
        <f t="shared" si="18"/>
      </c>
      <c r="T88" s="7"/>
      <c r="U88" s="6"/>
      <c r="V88" s="12">
        <f t="shared" si="19"/>
      </c>
      <c r="W88" s="7"/>
      <c r="X88" s="6"/>
      <c r="Y88" s="12">
        <f t="shared" si="20"/>
      </c>
      <c r="Z88" s="7"/>
      <c r="AA88" s="6"/>
      <c r="AB88" s="12">
        <f t="shared" si="21"/>
      </c>
      <c r="AC88" s="7"/>
      <c r="AD88" s="6"/>
      <c r="AE88" s="12">
        <f t="shared" si="22"/>
      </c>
      <c r="DB88" s="5" t="s">
        <v>8</v>
      </c>
      <c r="DD88" s="6"/>
      <c r="DE88" s="69"/>
      <c r="DF88" s="6"/>
      <c r="DG88" s="50"/>
      <c r="DH88" s="6"/>
      <c r="DI88" s="15"/>
      <c r="DJ88" s="12">
        <f t="shared" si="31"/>
      </c>
      <c r="DK88" s="5"/>
      <c r="DL88" s="6"/>
      <c r="DM88" s="12">
        <f t="shared" si="23"/>
      </c>
      <c r="DN88" s="7"/>
      <c r="DO88" s="6"/>
      <c r="DP88" s="12">
        <f t="shared" si="24"/>
      </c>
      <c r="DQ88" s="7"/>
      <c r="DR88" s="6"/>
      <c r="DS88" s="12">
        <f t="shared" si="25"/>
      </c>
      <c r="DT88" s="7"/>
      <c r="DU88" s="6"/>
      <c r="DV88" s="12">
        <f t="shared" si="26"/>
      </c>
      <c r="DW88" s="7"/>
      <c r="DX88" s="6"/>
      <c r="DY88" s="12">
        <f t="shared" si="27"/>
      </c>
      <c r="DZ88" s="7"/>
      <c r="EA88" s="6"/>
      <c r="EB88" s="12">
        <f t="shared" si="28"/>
      </c>
      <c r="EC88" s="7"/>
      <c r="ED88" s="6"/>
      <c r="EE88" s="12">
        <f t="shared" si="29"/>
      </c>
    </row>
    <row r="89" spans="2:135" ht="15">
      <c r="B89" s="7" t="s">
        <v>103</v>
      </c>
      <c r="C89" s="1" t="s">
        <v>9</v>
      </c>
      <c r="D89" s="54">
        <v>30</v>
      </c>
      <c r="E89" s="28">
        <v>30</v>
      </c>
      <c r="F89" s="6"/>
      <c r="G89" s="50"/>
      <c r="H89" s="6"/>
      <c r="I89" s="75">
        <v>1</v>
      </c>
      <c r="J89" s="12">
        <f t="shared" si="30"/>
        <v>30</v>
      </c>
      <c r="K89" s="7"/>
      <c r="L89" s="75">
        <v>1</v>
      </c>
      <c r="M89" s="12">
        <f t="shared" si="16"/>
        <v>30</v>
      </c>
      <c r="N89" s="5"/>
      <c r="O89" s="75">
        <v>1</v>
      </c>
      <c r="P89" s="12">
        <f t="shared" si="17"/>
        <v>30</v>
      </c>
      <c r="Q89" s="5"/>
      <c r="R89" s="75"/>
      <c r="S89" s="12">
        <f t="shared" si="18"/>
      </c>
      <c r="T89" s="5"/>
      <c r="U89" s="75"/>
      <c r="V89" s="12">
        <f t="shared" si="19"/>
      </c>
      <c r="W89" s="5"/>
      <c r="X89" s="75"/>
      <c r="Y89" s="12">
        <f t="shared" si="20"/>
      </c>
      <c r="Z89" s="5"/>
      <c r="AA89" s="75"/>
      <c r="AB89" s="12">
        <f t="shared" si="21"/>
      </c>
      <c r="AC89" s="5"/>
      <c r="AD89" s="75"/>
      <c r="AE89" s="12">
        <f t="shared" si="22"/>
      </c>
      <c r="AF89" s="6"/>
      <c r="AG89" s="6"/>
      <c r="DB89" s="7" t="s">
        <v>103</v>
      </c>
      <c r="DC89" s="1" t="s">
        <v>9</v>
      </c>
      <c r="DD89" s="54">
        <v>30</v>
      </c>
      <c r="DE89" s="28">
        <v>30</v>
      </c>
      <c r="DF89" s="6"/>
      <c r="DG89" s="50"/>
      <c r="DH89" s="6"/>
      <c r="DI89" s="75">
        <v>1</v>
      </c>
      <c r="DJ89" s="12">
        <f t="shared" si="31"/>
        <v>30</v>
      </c>
      <c r="DK89" s="7"/>
      <c r="DL89" s="75">
        <v>1</v>
      </c>
      <c r="DM89" s="12">
        <f t="shared" si="23"/>
        <v>30</v>
      </c>
      <c r="DN89" s="5"/>
      <c r="DO89" s="75">
        <v>1</v>
      </c>
      <c r="DP89" s="12">
        <f t="shared" si="24"/>
        <v>30</v>
      </c>
      <c r="DQ89" s="5"/>
      <c r="DR89" s="75"/>
      <c r="DS89" s="12">
        <f t="shared" si="25"/>
      </c>
      <c r="DT89" s="5"/>
      <c r="DU89" s="75"/>
      <c r="DV89" s="12">
        <f t="shared" si="26"/>
      </c>
      <c r="DW89" s="5"/>
      <c r="DX89" s="75"/>
      <c r="DY89" s="12">
        <f t="shared" si="27"/>
      </c>
      <c r="DZ89" s="5"/>
      <c r="EA89" s="75"/>
      <c r="EB89" s="12">
        <f t="shared" si="28"/>
      </c>
      <c r="EC89" s="5"/>
      <c r="ED89" s="75"/>
      <c r="EE89" s="12">
        <f t="shared" si="29"/>
      </c>
    </row>
    <row r="90" spans="2:135" ht="15">
      <c r="B90" s="7" t="s">
        <v>62</v>
      </c>
      <c r="C90" s="1" t="s">
        <v>9</v>
      </c>
      <c r="D90" s="54">
        <v>5</v>
      </c>
      <c r="E90" s="28">
        <v>5</v>
      </c>
      <c r="F90" s="6"/>
      <c r="G90" s="50"/>
      <c r="H90" s="6"/>
      <c r="I90" s="75"/>
      <c r="J90" s="12">
        <f t="shared" si="30"/>
      </c>
      <c r="K90" s="7"/>
      <c r="L90" s="75"/>
      <c r="M90" s="12">
        <f t="shared" si="16"/>
      </c>
      <c r="N90" s="5"/>
      <c r="O90" s="75"/>
      <c r="P90" s="12">
        <f t="shared" si="17"/>
      </c>
      <c r="Q90" s="5"/>
      <c r="R90" s="75">
        <v>1</v>
      </c>
      <c r="S90" s="12">
        <f t="shared" si="18"/>
        <v>5</v>
      </c>
      <c r="T90" s="5"/>
      <c r="U90" s="75"/>
      <c r="V90" s="12">
        <f t="shared" si="19"/>
      </c>
      <c r="W90" s="5"/>
      <c r="X90" s="75"/>
      <c r="Y90" s="12">
        <f t="shared" si="20"/>
      </c>
      <c r="Z90" s="5"/>
      <c r="AA90" s="75"/>
      <c r="AB90" s="12">
        <f t="shared" si="21"/>
      </c>
      <c r="AC90" s="5"/>
      <c r="AD90" s="75"/>
      <c r="AE90" s="12">
        <f t="shared" si="22"/>
      </c>
      <c r="AF90" s="6"/>
      <c r="AG90" s="6"/>
      <c r="DB90" s="7" t="s">
        <v>62</v>
      </c>
      <c r="DC90" s="1" t="s">
        <v>9</v>
      </c>
      <c r="DD90" s="54">
        <v>5</v>
      </c>
      <c r="DE90" s="28">
        <v>5</v>
      </c>
      <c r="DF90" s="6"/>
      <c r="DG90" s="50"/>
      <c r="DH90" s="6"/>
      <c r="DI90" s="75"/>
      <c r="DJ90" s="12">
        <f t="shared" si="31"/>
      </c>
      <c r="DK90" s="7"/>
      <c r="DL90" s="75"/>
      <c r="DM90" s="12">
        <f t="shared" si="23"/>
      </c>
      <c r="DN90" s="5"/>
      <c r="DO90" s="75"/>
      <c r="DP90" s="12">
        <f t="shared" si="24"/>
      </c>
      <c r="DQ90" s="5"/>
      <c r="DR90" s="75">
        <v>1</v>
      </c>
      <c r="DS90" s="12">
        <f t="shared" si="25"/>
        <v>5</v>
      </c>
      <c r="DT90" s="5"/>
      <c r="DU90" s="75"/>
      <c r="DV90" s="12">
        <f t="shared" si="26"/>
      </c>
      <c r="DW90" s="5"/>
      <c r="DX90" s="75"/>
      <c r="DY90" s="12">
        <f t="shared" si="27"/>
      </c>
      <c r="DZ90" s="5"/>
      <c r="EA90" s="75"/>
      <c r="EB90" s="12">
        <f t="shared" si="28"/>
      </c>
      <c r="EC90" s="5"/>
      <c r="ED90" s="75"/>
      <c r="EE90" s="12">
        <f t="shared" si="29"/>
      </c>
    </row>
    <row r="91" spans="2:135" ht="15">
      <c r="B91" s="7" t="s">
        <v>63</v>
      </c>
      <c r="C91" s="1" t="s">
        <v>9</v>
      </c>
      <c r="D91" s="54">
        <v>4.5</v>
      </c>
      <c r="E91" s="28">
        <v>4.5</v>
      </c>
      <c r="F91" s="6"/>
      <c r="G91" s="50"/>
      <c r="H91" s="6"/>
      <c r="I91" s="75"/>
      <c r="J91" s="12">
        <f t="shared" si="30"/>
      </c>
      <c r="K91" s="7"/>
      <c r="L91" s="75"/>
      <c r="M91" s="12">
        <f t="shared" si="16"/>
      </c>
      <c r="N91" s="5"/>
      <c r="O91" s="75"/>
      <c r="P91" s="12">
        <f t="shared" si="17"/>
      </c>
      <c r="Q91" s="5"/>
      <c r="R91" s="75">
        <v>1</v>
      </c>
      <c r="S91" s="12">
        <f t="shared" si="18"/>
        <v>4.5</v>
      </c>
      <c r="T91" s="5"/>
      <c r="U91" s="75"/>
      <c r="V91" s="12">
        <f t="shared" si="19"/>
      </c>
      <c r="W91" s="5"/>
      <c r="X91" s="75"/>
      <c r="Y91" s="12">
        <f t="shared" si="20"/>
      </c>
      <c r="Z91" s="5"/>
      <c r="AA91" s="75"/>
      <c r="AB91" s="12">
        <f t="shared" si="21"/>
      </c>
      <c r="AC91" s="5"/>
      <c r="AD91" s="75"/>
      <c r="AE91" s="12">
        <f t="shared" si="22"/>
      </c>
      <c r="AF91" s="6"/>
      <c r="AG91" s="6"/>
      <c r="DB91" s="7" t="s">
        <v>63</v>
      </c>
      <c r="DC91" s="1" t="s">
        <v>9</v>
      </c>
      <c r="DD91" s="54">
        <v>4.5</v>
      </c>
      <c r="DE91" s="28">
        <v>4.5</v>
      </c>
      <c r="DF91" s="6"/>
      <c r="DG91" s="50"/>
      <c r="DH91" s="6"/>
      <c r="DI91" s="75"/>
      <c r="DJ91" s="12">
        <f t="shared" si="31"/>
      </c>
      <c r="DK91" s="7"/>
      <c r="DL91" s="75"/>
      <c r="DM91" s="12">
        <f t="shared" si="23"/>
      </c>
      <c r="DN91" s="5"/>
      <c r="DO91" s="75"/>
      <c r="DP91" s="12">
        <f t="shared" si="24"/>
      </c>
      <c r="DQ91" s="5"/>
      <c r="DR91" s="75">
        <v>1</v>
      </c>
      <c r="DS91" s="12">
        <f t="shared" si="25"/>
        <v>4.5</v>
      </c>
      <c r="DT91" s="5"/>
      <c r="DU91" s="75"/>
      <c r="DV91" s="12">
        <f t="shared" si="26"/>
      </c>
      <c r="DW91" s="5"/>
      <c r="DX91" s="75"/>
      <c r="DY91" s="12">
        <f t="shared" si="27"/>
      </c>
      <c r="DZ91" s="5"/>
      <c r="EA91" s="75"/>
      <c r="EB91" s="12">
        <f t="shared" si="28"/>
      </c>
      <c r="EC91" s="5"/>
      <c r="ED91" s="75"/>
      <c r="EE91" s="12">
        <f t="shared" si="29"/>
      </c>
    </row>
    <row r="92" spans="2:135" ht="15">
      <c r="B92" s="7"/>
      <c r="D92" s="6"/>
      <c r="E92" s="69"/>
      <c r="F92" s="6"/>
      <c r="G92" s="50"/>
      <c r="H92" s="6"/>
      <c r="I92" s="15"/>
      <c r="J92" s="12">
        <f t="shared" si="30"/>
      </c>
      <c r="K92" s="7"/>
      <c r="L92" s="6"/>
      <c r="M92" s="12">
        <f t="shared" si="16"/>
      </c>
      <c r="N92" s="5"/>
      <c r="O92" s="6"/>
      <c r="P92" s="12">
        <f t="shared" si="17"/>
      </c>
      <c r="Q92" s="5"/>
      <c r="R92" s="6"/>
      <c r="S92" s="12">
        <f t="shared" si="18"/>
      </c>
      <c r="T92" s="5"/>
      <c r="U92" s="6"/>
      <c r="V92" s="12">
        <f t="shared" si="19"/>
      </c>
      <c r="W92" s="5"/>
      <c r="X92" s="6"/>
      <c r="Y92" s="12">
        <f t="shared" si="20"/>
      </c>
      <c r="Z92" s="5"/>
      <c r="AA92" s="6"/>
      <c r="AB92" s="12">
        <f t="shared" si="21"/>
      </c>
      <c r="AC92" s="5"/>
      <c r="AD92" s="6"/>
      <c r="AE92" s="12">
        <f t="shared" si="22"/>
      </c>
      <c r="AF92" s="6"/>
      <c r="AG92" s="6"/>
      <c r="DB92" s="7"/>
      <c r="DD92" s="6"/>
      <c r="DE92" s="69"/>
      <c r="DF92" s="6"/>
      <c r="DG92" s="50"/>
      <c r="DH92" s="6"/>
      <c r="DI92" s="15"/>
      <c r="DJ92" s="12">
        <f t="shared" si="31"/>
      </c>
      <c r="DK92" s="7"/>
      <c r="DL92" s="6"/>
      <c r="DM92" s="12">
        <f t="shared" si="23"/>
      </c>
      <c r="DN92" s="5"/>
      <c r="DO92" s="6"/>
      <c r="DP92" s="12">
        <f t="shared" si="24"/>
      </c>
      <c r="DQ92" s="5"/>
      <c r="DR92" s="6"/>
      <c r="DS92" s="12">
        <f t="shared" si="25"/>
      </c>
      <c r="DT92" s="5"/>
      <c r="DU92" s="6"/>
      <c r="DV92" s="12">
        <f t="shared" si="26"/>
      </c>
      <c r="DW92" s="5"/>
      <c r="DX92" s="6"/>
      <c r="DY92" s="12">
        <f t="shared" si="27"/>
      </c>
      <c r="DZ92" s="5"/>
      <c r="EA92" s="6"/>
      <c r="EB92" s="12">
        <f t="shared" si="28"/>
      </c>
      <c r="EC92" s="5"/>
      <c r="ED92" s="6"/>
      <c r="EE92" s="12">
        <f t="shared" si="29"/>
      </c>
    </row>
    <row r="93" spans="2:135" ht="15">
      <c r="B93" s="5" t="s">
        <v>10</v>
      </c>
      <c r="D93" s="6"/>
      <c r="E93" s="69"/>
      <c r="F93" s="6"/>
      <c r="G93" s="50"/>
      <c r="H93" s="6"/>
      <c r="I93" s="15"/>
      <c r="J93" s="12">
        <f t="shared" si="30"/>
      </c>
      <c r="L93" s="1"/>
      <c r="M93" s="12">
        <f t="shared" si="16"/>
      </c>
      <c r="N93" s="7"/>
      <c r="O93" s="6"/>
      <c r="P93" s="12">
        <f t="shared" si="17"/>
      </c>
      <c r="Q93" s="7"/>
      <c r="R93" s="6"/>
      <c r="S93" s="12">
        <f t="shared" si="18"/>
      </c>
      <c r="T93" s="7"/>
      <c r="U93" s="6"/>
      <c r="V93" s="12">
        <f t="shared" si="19"/>
      </c>
      <c r="W93" s="7"/>
      <c r="X93" s="6"/>
      <c r="Y93" s="12">
        <f t="shared" si="20"/>
      </c>
      <c r="Z93" s="7"/>
      <c r="AA93" s="6"/>
      <c r="AB93" s="12">
        <f t="shared" si="21"/>
      </c>
      <c r="AC93" s="7"/>
      <c r="AD93" s="6"/>
      <c r="AE93" s="12">
        <f t="shared" si="22"/>
      </c>
      <c r="DB93" s="5" t="s">
        <v>10</v>
      </c>
      <c r="DD93" s="6"/>
      <c r="DE93" s="69"/>
      <c r="DF93" s="6"/>
      <c r="DG93" s="50"/>
      <c r="DH93" s="6"/>
      <c r="DI93" s="15"/>
      <c r="DJ93" s="12">
        <f t="shared" si="31"/>
      </c>
      <c r="DM93" s="12">
        <f t="shared" si="23"/>
      </c>
      <c r="DN93" s="7"/>
      <c r="DO93" s="6"/>
      <c r="DP93" s="12">
        <f t="shared" si="24"/>
      </c>
      <c r="DQ93" s="7"/>
      <c r="DR93" s="6"/>
      <c r="DS93" s="12">
        <f t="shared" si="25"/>
      </c>
      <c r="DT93" s="7"/>
      <c r="DU93" s="6"/>
      <c r="DV93" s="12">
        <f t="shared" si="26"/>
      </c>
      <c r="DW93" s="7"/>
      <c r="DX93" s="6"/>
      <c r="DY93" s="12">
        <f t="shared" si="27"/>
      </c>
      <c r="DZ93" s="7"/>
      <c r="EA93" s="6"/>
      <c r="EB93" s="12">
        <f t="shared" si="28"/>
      </c>
      <c r="EC93" s="7"/>
      <c r="ED93" s="6"/>
      <c r="EE93" s="12">
        <f t="shared" si="29"/>
      </c>
    </row>
    <row r="94" spans="2:135" ht="15">
      <c r="B94" s="7" t="s">
        <v>11</v>
      </c>
      <c r="C94" s="1" t="s">
        <v>12</v>
      </c>
      <c r="D94" s="54">
        <v>12.5</v>
      </c>
      <c r="E94" s="28">
        <v>12.5</v>
      </c>
      <c r="F94" s="6"/>
      <c r="G94" s="50"/>
      <c r="H94" s="6"/>
      <c r="I94" s="75">
        <v>0.3</v>
      </c>
      <c r="J94" s="12">
        <f t="shared" si="30"/>
        <v>3.75</v>
      </c>
      <c r="L94" s="75"/>
      <c r="M94" s="12">
        <f t="shared" si="16"/>
      </c>
      <c r="N94" s="5"/>
      <c r="O94" s="75"/>
      <c r="P94" s="12">
        <f t="shared" si="17"/>
      </c>
      <c r="Q94" s="5"/>
      <c r="R94" s="75"/>
      <c r="S94" s="12">
        <f t="shared" si="18"/>
      </c>
      <c r="T94" s="5"/>
      <c r="U94" s="75"/>
      <c r="V94" s="12">
        <f t="shared" si="19"/>
      </c>
      <c r="W94" s="5"/>
      <c r="X94" s="75"/>
      <c r="Y94" s="12">
        <f t="shared" si="20"/>
      </c>
      <c r="Z94" s="5"/>
      <c r="AA94" s="75"/>
      <c r="AB94" s="12">
        <f t="shared" si="21"/>
      </c>
      <c r="AC94" s="5"/>
      <c r="AD94" s="75"/>
      <c r="AE94" s="12">
        <f t="shared" si="22"/>
      </c>
      <c r="AF94" s="6"/>
      <c r="AG94" s="6"/>
      <c r="DB94" s="7" t="s">
        <v>11</v>
      </c>
      <c r="DC94" s="1" t="s">
        <v>12</v>
      </c>
      <c r="DD94" s="54">
        <v>12.5</v>
      </c>
      <c r="DE94" s="28">
        <v>12.5</v>
      </c>
      <c r="DF94" s="6"/>
      <c r="DG94" s="50"/>
      <c r="DH94" s="6"/>
      <c r="DI94" s="75">
        <v>0.3</v>
      </c>
      <c r="DJ94" s="12">
        <f t="shared" si="31"/>
        <v>3.75</v>
      </c>
      <c r="DL94" s="75"/>
      <c r="DM94" s="12">
        <f t="shared" si="23"/>
      </c>
      <c r="DN94" s="5"/>
      <c r="DO94" s="75"/>
      <c r="DP94" s="12">
        <f t="shared" si="24"/>
      </c>
      <c r="DQ94" s="5"/>
      <c r="DR94" s="75"/>
      <c r="DS94" s="12">
        <f t="shared" si="25"/>
      </c>
      <c r="DT94" s="5"/>
      <c r="DU94" s="75"/>
      <c r="DV94" s="12">
        <f t="shared" si="26"/>
      </c>
      <c r="DW94" s="5"/>
      <c r="DX94" s="75"/>
      <c r="DY94" s="12">
        <f t="shared" si="27"/>
      </c>
      <c r="DZ94" s="5"/>
      <c r="EA94" s="75"/>
      <c r="EB94" s="12">
        <f t="shared" si="28"/>
      </c>
      <c r="EC94" s="5"/>
      <c r="ED94" s="75"/>
      <c r="EE94" s="12">
        <f t="shared" si="29"/>
      </c>
    </row>
    <row r="95" spans="2:135" ht="15">
      <c r="B95" s="7" t="s">
        <v>86</v>
      </c>
      <c r="C95" s="1" t="s">
        <v>87</v>
      </c>
      <c r="D95" s="54">
        <v>56</v>
      </c>
      <c r="E95" s="28">
        <v>56</v>
      </c>
      <c r="F95" s="6"/>
      <c r="G95" s="50"/>
      <c r="H95" s="6"/>
      <c r="I95" s="75"/>
      <c r="J95" s="12">
        <f t="shared" si="30"/>
      </c>
      <c r="L95" s="75"/>
      <c r="M95" s="12">
        <f t="shared" si="16"/>
      </c>
      <c r="N95" s="5"/>
      <c r="O95" s="75"/>
      <c r="P95" s="12">
        <f t="shared" si="17"/>
      </c>
      <c r="Q95" s="5"/>
      <c r="R95" s="75"/>
      <c r="S95" s="12">
        <f t="shared" si="18"/>
      </c>
      <c r="T95" s="5"/>
      <c r="U95" s="75">
        <v>0.4</v>
      </c>
      <c r="V95" s="12">
        <f t="shared" si="19"/>
        <v>22.400000000000002</v>
      </c>
      <c r="W95" s="5"/>
      <c r="X95" s="75"/>
      <c r="Y95" s="12">
        <f t="shared" si="20"/>
      </c>
      <c r="Z95" s="5"/>
      <c r="AA95" s="75"/>
      <c r="AB95" s="12">
        <f t="shared" si="21"/>
      </c>
      <c r="AC95" s="5"/>
      <c r="AD95" s="75">
        <v>1.5</v>
      </c>
      <c r="AE95" s="12">
        <f t="shared" si="22"/>
        <v>84</v>
      </c>
      <c r="AF95" s="6"/>
      <c r="AG95" s="6"/>
      <c r="DB95" s="7" t="s">
        <v>86</v>
      </c>
      <c r="DC95" s="1" t="s">
        <v>87</v>
      </c>
      <c r="DD95" s="54">
        <v>56</v>
      </c>
      <c r="DE95" s="28">
        <v>56</v>
      </c>
      <c r="DF95" s="6"/>
      <c r="DG95" s="50"/>
      <c r="DH95" s="6"/>
      <c r="DI95" s="75"/>
      <c r="DJ95" s="12">
        <f t="shared" si="31"/>
      </c>
      <c r="DL95" s="75"/>
      <c r="DM95" s="12">
        <f t="shared" si="23"/>
      </c>
      <c r="DN95" s="5"/>
      <c r="DO95" s="75"/>
      <c r="DP95" s="12">
        <f t="shared" si="24"/>
      </c>
      <c r="DQ95" s="5"/>
      <c r="DR95" s="75"/>
      <c r="DS95" s="12">
        <f t="shared" si="25"/>
      </c>
      <c r="DT95" s="5"/>
      <c r="DU95" s="75">
        <v>0.4</v>
      </c>
      <c r="DV95" s="12">
        <f t="shared" si="26"/>
        <v>22.400000000000002</v>
      </c>
      <c r="DW95" s="5"/>
      <c r="DX95" s="75"/>
      <c r="DY95" s="12">
        <f t="shared" si="27"/>
      </c>
      <c r="DZ95" s="5"/>
      <c r="EA95" s="75"/>
      <c r="EB95" s="12">
        <f t="shared" si="28"/>
      </c>
      <c r="EC95" s="5"/>
      <c r="ED95" s="75">
        <v>1.5</v>
      </c>
      <c r="EE95" s="12">
        <f t="shared" si="29"/>
        <v>84</v>
      </c>
    </row>
    <row r="96" spans="2:135" ht="15">
      <c r="B96" s="7" t="s">
        <v>104</v>
      </c>
      <c r="C96" s="1" t="s">
        <v>9</v>
      </c>
      <c r="D96" s="54">
        <v>7.5</v>
      </c>
      <c r="E96" s="28">
        <v>7.5</v>
      </c>
      <c r="F96" s="6"/>
      <c r="G96" s="50"/>
      <c r="H96" s="6"/>
      <c r="I96" s="75"/>
      <c r="J96" s="12">
        <f t="shared" si="30"/>
      </c>
      <c r="L96" s="75"/>
      <c r="M96" s="12">
        <f t="shared" si="16"/>
      </c>
      <c r="N96" s="5"/>
      <c r="O96" s="75"/>
      <c r="P96" s="12">
        <f t="shared" si="17"/>
      </c>
      <c r="Q96" s="5"/>
      <c r="R96" s="75"/>
      <c r="S96" s="12">
        <f t="shared" si="18"/>
      </c>
      <c r="T96" s="5"/>
      <c r="U96" s="75"/>
      <c r="V96" s="12">
        <f t="shared" si="19"/>
      </c>
      <c r="W96" s="5"/>
      <c r="X96" s="75">
        <v>2</v>
      </c>
      <c r="Y96" s="12">
        <f t="shared" si="20"/>
        <v>15</v>
      </c>
      <c r="Z96" s="5"/>
      <c r="AA96" s="75"/>
      <c r="AB96" s="12">
        <f t="shared" si="21"/>
      </c>
      <c r="AC96" s="5"/>
      <c r="AD96" s="75"/>
      <c r="AE96" s="12">
        <f t="shared" si="22"/>
      </c>
      <c r="AF96" s="6"/>
      <c r="AG96" s="6"/>
      <c r="DB96" s="7" t="s">
        <v>104</v>
      </c>
      <c r="DC96" s="1" t="s">
        <v>9</v>
      </c>
      <c r="DD96" s="54">
        <v>7.5</v>
      </c>
      <c r="DE96" s="28">
        <v>7.5</v>
      </c>
      <c r="DF96" s="6"/>
      <c r="DG96" s="50"/>
      <c r="DH96" s="6"/>
      <c r="DI96" s="75"/>
      <c r="DJ96" s="12">
        <f t="shared" si="31"/>
      </c>
      <c r="DL96" s="75"/>
      <c r="DM96" s="12">
        <f t="shared" si="23"/>
      </c>
      <c r="DN96" s="5"/>
      <c r="DO96" s="75"/>
      <c r="DP96" s="12">
        <f t="shared" si="24"/>
      </c>
      <c r="DQ96" s="5"/>
      <c r="DR96" s="75"/>
      <c r="DS96" s="12">
        <f t="shared" si="25"/>
      </c>
      <c r="DT96" s="5"/>
      <c r="DU96" s="75"/>
      <c r="DV96" s="12">
        <f t="shared" si="26"/>
      </c>
      <c r="DW96" s="5"/>
      <c r="DX96" s="75">
        <v>2</v>
      </c>
      <c r="DY96" s="12">
        <f t="shared" si="27"/>
        <v>15</v>
      </c>
      <c r="DZ96" s="5"/>
      <c r="EA96" s="75"/>
      <c r="EB96" s="12">
        <f t="shared" si="28"/>
      </c>
      <c r="EC96" s="5"/>
      <c r="ED96" s="75"/>
      <c r="EE96" s="12">
        <f t="shared" si="29"/>
      </c>
    </row>
    <row r="97" spans="2:135" ht="15">
      <c r="B97" s="7" t="s">
        <v>105</v>
      </c>
      <c r="C97" s="1" t="s">
        <v>9</v>
      </c>
      <c r="D97" s="54">
        <v>50</v>
      </c>
      <c r="E97" s="28">
        <v>50</v>
      </c>
      <c r="F97" s="6"/>
      <c r="G97" s="50"/>
      <c r="H97" s="6"/>
      <c r="I97" s="75"/>
      <c r="J97" s="12">
        <f t="shared" si="30"/>
      </c>
      <c r="L97" s="75"/>
      <c r="M97" s="12">
        <f t="shared" si="16"/>
      </c>
      <c r="N97" s="5"/>
      <c r="O97" s="75"/>
      <c r="P97" s="12">
        <f t="shared" si="17"/>
      </c>
      <c r="Q97" s="5"/>
      <c r="R97" s="75"/>
      <c r="S97" s="12">
        <f t="shared" si="18"/>
      </c>
      <c r="T97" s="5"/>
      <c r="U97" s="75"/>
      <c r="V97" s="12">
        <f t="shared" si="19"/>
      </c>
      <c r="W97" s="5"/>
      <c r="X97" s="75">
        <v>0.05</v>
      </c>
      <c r="Y97" s="12">
        <f t="shared" si="20"/>
        <v>2.5</v>
      </c>
      <c r="Z97" s="5"/>
      <c r="AA97" s="75">
        <v>0.02</v>
      </c>
      <c r="AB97" s="12">
        <f t="shared" si="21"/>
        <v>1</v>
      </c>
      <c r="AC97" s="5"/>
      <c r="AD97" s="75"/>
      <c r="AE97" s="12">
        <f t="shared" si="22"/>
      </c>
      <c r="AF97" s="6"/>
      <c r="AG97" s="6"/>
      <c r="DB97" s="7" t="s">
        <v>105</v>
      </c>
      <c r="DC97" s="1" t="s">
        <v>9</v>
      </c>
      <c r="DD97" s="54">
        <v>50</v>
      </c>
      <c r="DE97" s="28">
        <v>50</v>
      </c>
      <c r="DF97" s="6"/>
      <c r="DG97" s="50"/>
      <c r="DH97" s="6"/>
      <c r="DI97" s="75"/>
      <c r="DJ97" s="12">
        <f t="shared" si="31"/>
      </c>
      <c r="DL97" s="75"/>
      <c r="DM97" s="12">
        <f t="shared" si="23"/>
      </c>
      <c r="DN97" s="5"/>
      <c r="DO97" s="75"/>
      <c r="DP97" s="12">
        <f t="shared" si="24"/>
      </c>
      <c r="DQ97" s="5"/>
      <c r="DR97" s="75"/>
      <c r="DS97" s="12">
        <f t="shared" si="25"/>
      </c>
      <c r="DT97" s="5"/>
      <c r="DU97" s="75"/>
      <c r="DV97" s="12">
        <f t="shared" si="26"/>
      </c>
      <c r="DW97" s="5"/>
      <c r="DX97" s="75">
        <v>0.05</v>
      </c>
      <c r="DY97" s="12">
        <f t="shared" si="27"/>
        <v>2.5</v>
      </c>
      <c r="DZ97" s="5"/>
      <c r="EA97" s="75">
        <v>0.02</v>
      </c>
      <c r="EB97" s="12">
        <f t="shared" si="28"/>
        <v>1</v>
      </c>
      <c r="EC97" s="5"/>
      <c r="ED97" s="75"/>
      <c r="EE97" s="12">
        <f t="shared" si="29"/>
      </c>
    </row>
    <row r="98" spans="2:135" ht="15">
      <c r="B98" s="7" t="s">
        <v>189</v>
      </c>
      <c r="C98" s="1" t="s">
        <v>190</v>
      </c>
      <c r="D98" s="54">
        <v>30</v>
      </c>
      <c r="E98" s="28">
        <v>30</v>
      </c>
      <c r="F98" s="6"/>
      <c r="G98" s="50"/>
      <c r="H98" s="6"/>
      <c r="I98" s="75"/>
      <c r="J98" s="12">
        <f t="shared" si="30"/>
      </c>
      <c r="K98" s="7"/>
      <c r="L98" s="75"/>
      <c r="M98" s="12">
        <f t="shared" si="16"/>
      </c>
      <c r="N98" s="7"/>
      <c r="O98" s="75"/>
      <c r="P98" s="12">
        <f t="shared" si="17"/>
      </c>
      <c r="Q98" s="7"/>
      <c r="R98" s="75"/>
      <c r="S98" s="12">
        <f t="shared" si="18"/>
      </c>
      <c r="T98" s="7"/>
      <c r="U98" s="75"/>
      <c r="V98" s="12">
        <f t="shared" si="19"/>
      </c>
      <c r="W98" s="7"/>
      <c r="X98" s="75"/>
      <c r="Y98" s="12">
        <f t="shared" si="20"/>
      </c>
      <c r="Z98" s="7"/>
      <c r="AA98" s="75"/>
      <c r="AB98" s="12">
        <f t="shared" si="21"/>
      </c>
      <c r="AC98" s="7"/>
      <c r="AD98" s="75">
        <v>1</v>
      </c>
      <c r="AE98" s="12">
        <f t="shared" si="22"/>
        <v>30</v>
      </c>
      <c r="DB98" s="7" t="s">
        <v>189</v>
      </c>
      <c r="DC98" s="1" t="s">
        <v>190</v>
      </c>
      <c r="DD98" s="54">
        <v>30</v>
      </c>
      <c r="DE98" s="28">
        <v>30</v>
      </c>
      <c r="DF98" s="6"/>
      <c r="DG98" s="50"/>
      <c r="DH98" s="6"/>
      <c r="DI98" s="75"/>
      <c r="DJ98" s="12">
        <f t="shared" si="31"/>
      </c>
      <c r="DK98" s="7"/>
      <c r="DL98" s="75"/>
      <c r="DM98" s="12">
        <f t="shared" si="23"/>
      </c>
      <c r="DN98" s="7"/>
      <c r="DO98" s="75"/>
      <c r="DP98" s="12">
        <f t="shared" si="24"/>
      </c>
      <c r="DQ98" s="7"/>
      <c r="DR98" s="75"/>
      <c r="DS98" s="12">
        <f t="shared" si="25"/>
      </c>
      <c r="DT98" s="7"/>
      <c r="DU98" s="75"/>
      <c r="DV98" s="12">
        <f t="shared" si="26"/>
      </c>
      <c r="DW98" s="7"/>
      <c r="DX98" s="75"/>
      <c r="DY98" s="12">
        <f t="shared" si="27"/>
      </c>
      <c r="DZ98" s="7"/>
      <c r="EA98" s="75"/>
      <c r="EB98" s="12">
        <f t="shared" si="28"/>
      </c>
      <c r="EC98" s="7"/>
      <c r="ED98" s="75">
        <v>1</v>
      </c>
      <c r="EE98" s="12">
        <f t="shared" si="29"/>
        <v>30</v>
      </c>
    </row>
    <row r="99" spans="2:135" ht="15">
      <c r="B99" s="7" t="s">
        <v>191</v>
      </c>
      <c r="C99" s="1" t="s">
        <v>9</v>
      </c>
      <c r="D99" s="54">
        <v>5</v>
      </c>
      <c r="E99" s="28">
        <v>5</v>
      </c>
      <c r="F99" s="6"/>
      <c r="G99" s="50"/>
      <c r="H99" s="6"/>
      <c r="I99" s="75"/>
      <c r="J99" s="12">
        <f t="shared" si="30"/>
      </c>
      <c r="K99" s="7"/>
      <c r="L99" s="75"/>
      <c r="M99" s="12">
        <f t="shared" si="16"/>
      </c>
      <c r="N99" s="7"/>
      <c r="O99" s="75"/>
      <c r="P99" s="12">
        <f t="shared" si="17"/>
      </c>
      <c r="Q99" s="7"/>
      <c r="R99" s="75"/>
      <c r="S99" s="12">
        <f t="shared" si="18"/>
      </c>
      <c r="T99" s="7"/>
      <c r="U99" s="75"/>
      <c r="V99" s="12">
        <f t="shared" si="19"/>
      </c>
      <c r="W99" s="7"/>
      <c r="X99" s="75"/>
      <c r="Y99" s="12">
        <f t="shared" si="20"/>
      </c>
      <c r="Z99" s="7"/>
      <c r="AA99" s="75"/>
      <c r="AB99" s="12">
        <f t="shared" si="21"/>
      </c>
      <c r="AC99" s="7"/>
      <c r="AD99" s="75">
        <v>1</v>
      </c>
      <c r="AE99" s="12">
        <f t="shared" si="22"/>
        <v>5</v>
      </c>
      <c r="DB99" s="7" t="s">
        <v>191</v>
      </c>
      <c r="DC99" s="1" t="s">
        <v>9</v>
      </c>
      <c r="DD99" s="54">
        <v>5</v>
      </c>
      <c r="DE99" s="28">
        <v>5</v>
      </c>
      <c r="DF99" s="6"/>
      <c r="DG99" s="50"/>
      <c r="DH99" s="6"/>
      <c r="DI99" s="75"/>
      <c r="DJ99" s="12">
        <f t="shared" si="31"/>
      </c>
      <c r="DK99" s="7"/>
      <c r="DL99" s="75"/>
      <c r="DM99" s="12">
        <f t="shared" si="23"/>
      </c>
      <c r="DN99" s="7"/>
      <c r="DO99" s="75"/>
      <c r="DP99" s="12">
        <f t="shared" si="24"/>
      </c>
      <c r="DQ99" s="7"/>
      <c r="DR99" s="75"/>
      <c r="DS99" s="12">
        <f t="shared" si="25"/>
      </c>
      <c r="DT99" s="7"/>
      <c r="DU99" s="75"/>
      <c r="DV99" s="12">
        <f t="shared" si="26"/>
      </c>
      <c r="DW99" s="7"/>
      <c r="DX99" s="75"/>
      <c r="DY99" s="12">
        <f t="shared" si="27"/>
      </c>
      <c r="DZ99" s="7"/>
      <c r="EA99" s="75"/>
      <c r="EB99" s="12">
        <f t="shared" si="28"/>
      </c>
      <c r="EC99" s="7"/>
      <c r="ED99" s="75">
        <v>1</v>
      </c>
      <c r="EE99" s="12">
        <f t="shared" si="29"/>
        <v>5</v>
      </c>
    </row>
    <row r="100" spans="2:135" ht="15">
      <c r="B100" s="7"/>
      <c r="D100" s="6"/>
      <c r="E100" s="69"/>
      <c r="F100" s="6"/>
      <c r="G100" s="50"/>
      <c r="H100" s="6"/>
      <c r="I100" s="15"/>
      <c r="J100" s="12">
        <f t="shared" si="30"/>
      </c>
      <c r="K100" s="7"/>
      <c r="L100" s="6"/>
      <c r="M100" s="12">
        <f t="shared" si="16"/>
      </c>
      <c r="N100" s="7"/>
      <c r="O100" s="6"/>
      <c r="P100" s="12">
        <f t="shared" si="17"/>
      </c>
      <c r="Q100" s="7"/>
      <c r="R100" s="6"/>
      <c r="S100" s="12">
        <f t="shared" si="18"/>
      </c>
      <c r="T100" s="7"/>
      <c r="U100" s="6"/>
      <c r="V100" s="12">
        <f t="shared" si="19"/>
      </c>
      <c r="W100" s="7"/>
      <c r="X100" s="6"/>
      <c r="Y100" s="12">
        <f t="shared" si="20"/>
      </c>
      <c r="Z100" s="7"/>
      <c r="AA100" s="6"/>
      <c r="AB100" s="12">
        <f t="shared" si="21"/>
      </c>
      <c r="AC100" s="7"/>
      <c r="AD100" s="6"/>
      <c r="AE100" s="12">
        <f t="shared" si="22"/>
      </c>
      <c r="DB100" s="7"/>
      <c r="DD100" s="6"/>
      <c r="DE100" s="69"/>
      <c r="DF100" s="6"/>
      <c r="DG100" s="50"/>
      <c r="DH100" s="6"/>
      <c r="DI100" s="15"/>
      <c r="DJ100" s="12">
        <f t="shared" si="31"/>
      </c>
      <c r="DK100" s="7"/>
      <c r="DL100" s="6"/>
      <c r="DM100" s="12">
        <f t="shared" si="23"/>
      </c>
      <c r="DN100" s="7"/>
      <c r="DO100" s="6"/>
      <c r="DP100" s="12">
        <f t="shared" si="24"/>
      </c>
      <c r="DQ100" s="7"/>
      <c r="DR100" s="6"/>
      <c r="DS100" s="12">
        <f t="shared" si="25"/>
      </c>
      <c r="DT100" s="7"/>
      <c r="DU100" s="6"/>
      <c r="DV100" s="12">
        <f t="shared" si="26"/>
      </c>
      <c r="DW100" s="7"/>
      <c r="DX100" s="6"/>
      <c r="DY100" s="12">
        <f t="shared" si="27"/>
      </c>
      <c r="DZ100" s="7"/>
      <c r="EA100" s="6"/>
      <c r="EB100" s="12">
        <f t="shared" si="28"/>
      </c>
      <c r="EC100" s="7"/>
      <c r="ED100" s="6"/>
      <c r="EE100" s="12">
        <f t="shared" si="29"/>
      </c>
    </row>
    <row r="101" spans="2:135" ht="15">
      <c r="B101" s="5" t="s">
        <v>126</v>
      </c>
      <c r="D101" s="6"/>
      <c r="E101" s="69"/>
      <c r="F101" s="6"/>
      <c r="G101" s="50"/>
      <c r="H101" s="6"/>
      <c r="I101" s="15"/>
      <c r="J101" s="12">
        <f t="shared" si="30"/>
      </c>
      <c r="K101" s="7"/>
      <c r="L101" s="6"/>
      <c r="M101" s="12">
        <f t="shared" si="16"/>
      </c>
      <c r="N101" s="7"/>
      <c r="O101" s="6"/>
      <c r="P101" s="12">
        <f t="shared" si="17"/>
      </c>
      <c r="Q101" s="7"/>
      <c r="R101" s="6"/>
      <c r="S101" s="12">
        <f t="shared" si="18"/>
      </c>
      <c r="T101" s="7"/>
      <c r="U101" s="6"/>
      <c r="V101" s="12">
        <f t="shared" si="19"/>
      </c>
      <c r="W101" s="7"/>
      <c r="X101" s="6"/>
      <c r="Y101" s="12">
        <f t="shared" si="20"/>
      </c>
      <c r="Z101" s="7"/>
      <c r="AA101" s="6"/>
      <c r="AB101" s="12">
        <f t="shared" si="21"/>
      </c>
      <c r="AC101" s="7"/>
      <c r="AD101" s="6"/>
      <c r="AE101" s="12">
        <f t="shared" si="22"/>
      </c>
      <c r="DB101" s="5" t="s">
        <v>126</v>
      </c>
      <c r="DD101" s="6"/>
      <c r="DE101" s="69"/>
      <c r="DF101" s="6"/>
      <c r="DG101" s="50"/>
      <c r="DH101" s="6"/>
      <c r="DI101" s="15"/>
      <c r="DJ101" s="12">
        <f t="shared" si="31"/>
      </c>
      <c r="DK101" s="7"/>
      <c r="DL101" s="6"/>
      <c r="DM101" s="12">
        <f t="shared" si="23"/>
      </c>
      <c r="DN101" s="7"/>
      <c r="DO101" s="6"/>
      <c r="DP101" s="12">
        <f t="shared" si="24"/>
      </c>
      <c r="DQ101" s="7"/>
      <c r="DR101" s="6"/>
      <c r="DS101" s="12">
        <f t="shared" si="25"/>
      </c>
      <c r="DT101" s="7"/>
      <c r="DU101" s="6"/>
      <c r="DV101" s="12">
        <f t="shared" si="26"/>
      </c>
      <c r="DW101" s="7"/>
      <c r="DX101" s="6"/>
      <c r="DY101" s="12">
        <f t="shared" si="27"/>
      </c>
      <c r="DZ101" s="7"/>
      <c r="EA101" s="6"/>
      <c r="EB101" s="12">
        <f t="shared" si="28"/>
      </c>
      <c r="EC101" s="7"/>
      <c r="ED101" s="6"/>
      <c r="EE101" s="12">
        <f t="shared" si="29"/>
      </c>
    </row>
    <row r="102" spans="2:135" ht="15">
      <c r="B102" s="7" t="s">
        <v>127</v>
      </c>
      <c r="C102" s="1" t="s">
        <v>88</v>
      </c>
      <c r="D102" s="54">
        <v>19.85</v>
      </c>
      <c r="E102" s="28">
        <v>19.85</v>
      </c>
      <c r="F102" s="6"/>
      <c r="G102" s="50"/>
      <c r="H102" s="6"/>
      <c r="I102" s="75"/>
      <c r="J102" s="12">
        <f t="shared" si="30"/>
      </c>
      <c r="K102" s="7"/>
      <c r="L102" s="75"/>
      <c r="M102" s="12">
        <f t="shared" si="16"/>
      </c>
      <c r="N102" s="7"/>
      <c r="O102" s="75"/>
      <c r="P102" s="12">
        <f t="shared" si="17"/>
      </c>
      <c r="Q102" s="7"/>
      <c r="R102" s="75"/>
      <c r="S102" s="12">
        <f t="shared" si="18"/>
      </c>
      <c r="T102" s="7"/>
      <c r="U102" s="75">
        <v>0.06</v>
      </c>
      <c r="V102" s="12">
        <f t="shared" si="19"/>
        <v>1.191</v>
      </c>
      <c r="W102" s="7"/>
      <c r="X102" s="75">
        <v>0.665</v>
      </c>
      <c r="Y102" s="12">
        <f t="shared" si="20"/>
        <v>13.200250000000002</v>
      </c>
      <c r="Z102" s="7"/>
      <c r="AA102" s="75">
        <v>0.18</v>
      </c>
      <c r="AB102" s="12">
        <f t="shared" si="21"/>
        <v>3.573</v>
      </c>
      <c r="AC102" s="7"/>
      <c r="AD102" s="75"/>
      <c r="AE102" s="12">
        <f t="shared" si="22"/>
      </c>
      <c r="DB102" s="7" t="s">
        <v>127</v>
      </c>
      <c r="DC102" s="1" t="s">
        <v>88</v>
      </c>
      <c r="DD102" s="54">
        <v>19.85</v>
      </c>
      <c r="DE102" s="28">
        <v>19.85</v>
      </c>
      <c r="DF102" s="6"/>
      <c r="DG102" s="50"/>
      <c r="DH102" s="6"/>
      <c r="DI102" s="75"/>
      <c r="DJ102" s="12">
        <f t="shared" si="31"/>
      </c>
      <c r="DK102" s="7"/>
      <c r="DL102" s="75"/>
      <c r="DM102" s="12">
        <f t="shared" si="23"/>
      </c>
      <c r="DN102" s="7"/>
      <c r="DO102" s="75"/>
      <c r="DP102" s="12">
        <f t="shared" si="24"/>
      </c>
      <c r="DQ102" s="7"/>
      <c r="DR102" s="75"/>
      <c r="DS102" s="12">
        <f t="shared" si="25"/>
      </c>
      <c r="DT102" s="7"/>
      <c r="DU102" s="75">
        <v>0.06</v>
      </c>
      <c r="DV102" s="12">
        <f t="shared" si="26"/>
        <v>1.191</v>
      </c>
      <c r="DW102" s="7"/>
      <c r="DX102" s="75">
        <v>0.665</v>
      </c>
      <c r="DY102" s="12">
        <f t="shared" si="27"/>
        <v>13.200250000000002</v>
      </c>
      <c r="DZ102" s="7"/>
      <c r="EA102" s="75">
        <v>0.18</v>
      </c>
      <c r="EB102" s="12">
        <f t="shared" si="28"/>
        <v>3.573</v>
      </c>
      <c r="EC102" s="7"/>
      <c r="ED102" s="75"/>
      <c r="EE102" s="12">
        <f t="shared" si="29"/>
      </c>
    </row>
    <row r="103" spans="2:135" ht="15">
      <c r="B103" s="7" t="s">
        <v>195</v>
      </c>
      <c r="C103" s="1" t="s">
        <v>88</v>
      </c>
      <c r="D103" s="54">
        <v>13</v>
      </c>
      <c r="E103" s="28">
        <v>13</v>
      </c>
      <c r="F103" s="6"/>
      <c r="G103" s="50"/>
      <c r="H103" s="6"/>
      <c r="I103" s="75"/>
      <c r="J103" s="12">
        <f t="shared" si="30"/>
      </c>
      <c r="K103" s="7"/>
      <c r="L103" s="75"/>
      <c r="M103" s="12">
        <f t="shared" si="16"/>
      </c>
      <c r="N103" s="7"/>
      <c r="O103" s="75"/>
      <c r="P103" s="12">
        <f t="shared" si="17"/>
      </c>
      <c r="Q103" s="7"/>
      <c r="R103" s="75"/>
      <c r="S103" s="12">
        <f t="shared" si="18"/>
      </c>
      <c r="T103" s="7"/>
      <c r="U103" s="75"/>
      <c r="V103" s="12">
        <f t="shared" si="19"/>
      </c>
      <c r="W103" s="7"/>
      <c r="X103" s="75"/>
      <c r="Y103" s="12">
        <f t="shared" si="20"/>
      </c>
      <c r="Z103" s="7"/>
      <c r="AA103" s="75"/>
      <c r="AB103" s="12">
        <f t="shared" si="21"/>
      </c>
      <c r="AC103" s="7"/>
      <c r="AD103" s="75">
        <v>0.125</v>
      </c>
      <c r="AE103" s="12">
        <f t="shared" si="22"/>
        <v>1.625</v>
      </c>
      <c r="DB103" s="7" t="s">
        <v>195</v>
      </c>
      <c r="DC103" s="1" t="s">
        <v>88</v>
      </c>
      <c r="DD103" s="54">
        <v>13</v>
      </c>
      <c r="DE103" s="28">
        <v>13</v>
      </c>
      <c r="DF103" s="6"/>
      <c r="DG103" s="50"/>
      <c r="DH103" s="6"/>
      <c r="DI103" s="75"/>
      <c r="DJ103" s="12">
        <f t="shared" si="31"/>
      </c>
      <c r="DK103" s="7"/>
      <c r="DL103" s="75"/>
      <c r="DM103" s="12">
        <f t="shared" si="23"/>
      </c>
      <c r="DN103" s="7"/>
      <c r="DO103" s="75"/>
      <c r="DP103" s="12">
        <f t="shared" si="24"/>
      </c>
      <c r="DQ103" s="7"/>
      <c r="DR103" s="75"/>
      <c r="DS103" s="12">
        <f t="shared" si="25"/>
      </c>
      <c r="DT103" s="7"/>
      <c r="DU103" s="75"/>
      <c r="DV103" s="12">
        <f t="shared" si="26"/>
      </c>
      <c r="DW103" s="7"/>
      <c r="DX103" s="75"/>
      <c r="DY103" s="12">
        <f t="shared" si="27"/>
      </c>
      <c r="DZ103" s="7"/>
      <c r="EA103" s="75"/>
      <c r="EB103" s="12">
        <f t="shared" si="28"/>
      </c>
      <c r="EC103" s="7"/>
      <c r="ED103" s="75">
        <v>0.125</v>
      </c>
      <c r="EE103" s="12">
        <f t="shared" si="29"/>
        <v>1.625</v>
      </c>
    </row>
    <row r="104" spans="2:135" ht="15">
      <c r="B104" s="7"/>
      <c r="D104" s="6"/>
      <c r="E104" s="69"/>
      <c r="F104" s="6"/>
      <c r="G104" s="50"/>
      <c r="H104" s="6"/>
      <c r="I104" s="15"/>
      <c r="J104" s="12">
        <f t="shared" si="30"/>
      </c>
      <c r="K104" s="7"/>
      <c r="L104" s="6"/>
      <c r="M104" s="12">
        <f t="shared" si="16"/>
      </c>
      <c r="N104" s="7"/>
      <c r="O104" s="6"/>
      <c r="P104" s="12">
        <f t="shared" si="17"/>
      </c>
      <c r="Q104" s="7"/>
      <c r="R104" s="6"/>
      <c r="S104" s="12">
        <f t="shared" si="18"/>
      </c>
      <c r="T104" s="7"/>
      <c r="U104" s="6"/>
      <c r="V104" s="12">
        <f t="shared" si="19"/>
      </c>
      <c r="W104" s="7"/>
      <c r="X104" s="6"/>
      <c r="Y104" s="12">
        <f t="shared" si="20"/>
      </c>
      <c r="Z104" s="7"/>
      <c r="AA104" s="6"/>
      <c r="AB104" s="12">
        <f t="shared" si="21"/>
      </c>
      <c r="AC104" s="7"/>
      <c r="AD104" s="6"/>
      <c r="AE104" s="12">
        <f t="shared" si="22"/>
      </c>
      <c r="DB104" s="7"/>
      <c r="DD104" s="6"/>
      <c r="DE104" s="69"/>
      <c r="DF104" s="6"/>
      <c r="DG104" s="50"/>
      <c r="DH104" s="6"/>
      <c r="DI104" s="15"/>
      <c r="DJ104" s="12">
        <f t="shared" si="31"/>
      </c>
      <c r="DK104" s="7"/>
      <c r="DL104" s="6"/>
      <c r="DM104" s="12">
        <f t="shared" si="23"/>
      </c>
      <c r="DN104" s="7"/>
      <c r="DO104" s="6"/>
      <c r="DP104" s="12">
        <f t="shared" si="24"/>
      </c>
      <c r="DQ104" s="7"/>
      <c r="DR104" s="6"/>
      <c r="DS104" s="12">
        <f t="shared" si="25"/>
      </c>
      <c r="DT104" s="7"/>
      <c r="DU104" s="6"/>
      <c r="DV104" s="12">
        <f t="shared" si="26"/>
      </c>
      <c r="DW104" s="7"/>
      <c r="DX104" s="6"/>
      <c r="DY104" s="12">
        <f t="shared" si="27"/>
      </c>
      <c r="DZ104" s="7"/>
      <c r="EA104" s="6"/>
      <c r="EB104" s="12">
        <f t="shared" si="28"/>
      </c>
      <c r="EC104" s="7"/>
      <c r="ED104" s="6"/>
      <c r="EE104" s="12">
        <f t="shared" si="29"/>
      </c>
    </row>
    <row r="105" spans="2:135" ht="15">
      <c r="B105" s="5" t="s">
        <v>89</v>
      </c>
      <c r="D105" s="6"/>
      <c r="E105" s="69"/>
      <c r="F105" s="6"/>
      <c r="G105" s="50"/>
      <c r="H105" s="6"/>
      <c r="I105" s="15"/>
      <c r="J105" s="12">
        <f t="shared" si="30"/>
      </c>
      <c r="K105" s="7"/>
      <c r="L105" s="6"/>
      <c r="M105" s="12">
        <f t="shared" si="16"/>
      </c>
      <c r="N105" s="7"/>
      <c r="O105" s="6"/>
      <c r="P105" s="12">
        <f t="shared" si="17"/>
      </c>
      <c r="Q105" s="7"/>
      <c r="R105" s="6"/>
      <c r="S105" s="12">
        <f t="shared" si="18"/>
      </c>
      <c r="T105" s="7"/>
      <c r="U105" s="6"/>
      <c r="V105" s="12">
        <f t="shared" si="19"/>
      </c>
      <c r="W105" s="7"/>
      <c r="X105" s="6"/>
      <c r="Y105" s="12">
        <f t="shared" si="20"/>
      </c>
      <c r="Z105" s="7"/>
      <c r="AA105" s="6"/>
      <c r="AB105" s="12">
        <f t="shared" si="21"/>
      </c>
      <c r="AC105" s="7"/>
      <c r="AD105" s="6"/>
      <c r="AE105" s="12">
        <f t="shared" si="22"/>
      </c>
      <c r="AF105" s="6"/>
      <c r="AG105" s="6"/>
      <c r="DB105" s="5" t="s">
        <v>89</v>
      </c>
      <c r="DD105" s="6"/>
      <c r="DE105" s="69"/>
      <c r="DF105" s="6"/>
      <c r="DG105" s="50"/>
      <c r="DH105" s="6"/>
      <c r="DI105" s="15"/>
      <c r="DJ105" s="12">
        <f t="shared" si="31"/>
      </c>
      <c r="DK105" s="7"/>
      <c r="DL105" s="6"/>
      <c r="DM105" s="12">
        <f t="shared" si="23"/>
      </c>
      <c r="DN105" s="7"/>
      <c r="DO105" s="6"/>
      <c r="DP105" s="12">
        <f t="shared" si="24"/>
      </c>
      <c r="DQ105" s="7"/>
      <c r="DR105" s="6"/>
      <c r="DS105" s="12">
        <f t="shared" si="25"/>
      </c>
      <c r="DT105" s="7"/>
      <c r="DU105" s="6"/>
      <c r="DV105" s="12">
        <f t="shared" si="26"/>
      </c>
      <c r="DW105" s="7"/>
      <c r="DX105" s="6"/>
      <c r="DY105" s="12">
        <f t="shared" si="27"/>
      </c>
      <c r="DZ105" s="7"/>
      <c r="EA105" s="6"/>
      <c r="EB105" s="12">
        <f t="shared" si="28"/>
      </c>
      <c r="EC105" s="7"/>
      <c r="ED105" s="6"/>
      <c r="EE105" s="12">
        <f t="shared" si="29"/>
      </c>
    </row>
    <row r="106" spans="2:135" ht="15">
      <c r="B106" s="7" t="s">
        <v>90</v>
      </c>
      <c r="C106" s="1" t="s">
        <v>9</v>
      </c>
      <c r="D106" s="54">
        <v>5</v>
      </c>
      <c r="E106" s="28">
        <v>5</v>
      </c>
      <c r="F106" s="6"/>
      <c r="G106" s="50"/>
      <c r="H106" s="6"/>
      <c r="I106" s="75"/>
      <c r="J106" s="12">
        <f t="shared" si="30"/>
      </c>
      <c r="K106" s="7"/>
      <c r="L106" s="75"/>
      <c r="M106" s="12">
        <f t="shared" si="16"/>
      </c>
      <c r="N106" s="7"/>
      <c r="O106" s="75"/>
      <c r="P106" s="12">
        <f t="shared" si="17"/>
      </c>
      <c r="Q106" s="7"/>
      <c r="R106" s="75"/>
      <c r="S106" s="12">
        <f t="shared" si="18"/>
      </c>
      <c r="T106" s="7"/>
      <c r="U106" s="75">
        <v>1</v>
      </c>
      <c r="V106" s="12">
        <f t="shared" si="19"/>
        <v>5</v>
      </c>
      <c r="W106" s="7"/>
      <c r="X106" s="75"/>
      <c r="Y106" s="12">
        <f t="shared" si="20"/>
      </c>
      <c r="Z106" s="7"/>
      <c r="AA106" s="75">
        <v>1</v>
      </c>
      <c r="AB106" s="12">
        <f t="shared" si="21"/>
        <v>5</v>
      </c>
      <c r="AC106" s="7"/>
      <c r="AD106" s="75"/>
      <c r="AE106" s="12">
        <f t="shared" si="22"/>
      </c>
      <c r="AF106" s="6"/>
      <c r="AG106" s="6"/>
      <c r="DB106" s="7" t="s">
        <v>90</v>
      </c>
      <c r="DC106" s="1" t="s">
        <v>9</v>
      </c>
      <c r="DD106" s="54">
        <v>5</v>
      </c>
      <c r="DE106" s="28">
        <v>5</v>
      </c>
      <c r="DF106" s="6"/>
      <c r="DG106" s="50"/>
      <c r="DH106" s="6"/>
      <c r="DI106" s="75"/>
      <c r="DJ106" s="12">
        <f t="shared" si="31"/>
      </c>
      <c r="DK106" s="7"/>
      <c r="DL106" s="75"/>
      <c r="DM106" s="12">
        <f t="shared" si="23"/>
      </c>
      <c r="DN106" s="7"/>
      <c r="DO106" s="75"/>
      <c r="DP106" s="12">
        <f t="shared" si="24"/>
      </c>
      <c r="DQ106" s="7"/>
      <c r="DR106" s="75"/>
      <c r="DS106" s="12">
        <f t="shared" si="25"/>
      </c>
      <c r="DT106" s="7"/>
      <c r="DU106" s="75">
        <v>1</v>
      </c>
      <c r="DV106" s="12">
        <f t="shared" si="26"/>
        <v>5</v>
      </c>
      <c r="DW106" s="7"/>
      <c r="DX106" s="75"/>
      <c r="DY106" s="12">
        <f t="shared" si="27"/>
      </c>
      <c r="DZ106" s="7"/>
      <c r="EA106" s="75">
        <v>1</v>
      </c>
      <c r="EB106" s="12">
        <f t="shared" si="28"/>
        <v>5</v>
      </c>
      <c r="EC106" s="7"/>
      <c r="ED106" s="75"/>
      <c r="EE106" s="12">
        <f t="shared" si="29"/>
      </c>
    </row>
    <row r="107" spans="2:135" ht="15">
      <c r="B107" s="7" t="s">
        <v>115</v>
      </c>
      <c r="C107" s="1" t="s">
        <v>9</v>
      </c>
      <c r="D107" s="54">
        <v>5</v>
      </c>
      <c r="E107" s="28">
        <v>5</v>
      </c>
      <c r="F107" s="6"/>
      <c r="G107" s="50"/>
      <c r="H107" s="6"/>
      <c r="I107" s="75"/>
      <c r="J107" s="12">
        <f t="shared" si="30"/>
      </c>
      <c r="K107" s="7"/>
      <c r="L107" s="75"/>
      <c r="M107" s="12">
        <f t="shared" si="16"/>
      </c>
      <c r="N107" s="7"/>
      <c r="O107" s="75"/>
      <c r="P107" s="12">
        <f t="shared" si="17"/>
      </c>
      <c r="Q107" s="7"/>
      <c r="R107" s="75"/>
      <c r="S107" s="12">
        <f t="shared" si="18"/>
      </c>
      <c r="T107" s="7"/>
      <c r="U107" s="75"/>
      <c r="V107" s="12">
        <f t="shared" si="19"/>
      </c>
      <c r="W107" s="7"/>
      <c r="X107" s="75">
        <v>1</v>
      </c>
      <c r="Y107" s="12">
        <f t="shared" si="20"/>
        <v>5</v>
      </c>
      <c r="Z107" s="7"/>
      <c r="AA107" s="75"/>
      <c r="AB107" s="12">
        <f t="shared" si="21"/>
      </c>
      <c r="AC107" s="7"/>
      <c r="AD107" s="75"/>
      <c r="AE107" s="12">
        <f t="shared" si="22"/>
      </c>
      <c r="AF107" s="6"/>
      <c r="AG107" s="6"/>
      <c r="DB107" s="7" t="s">
        <v>115</v>
      </c>
      <c r="DC107" s="1" t="s">
        <v>9</v>
      </c>
      <c r="DD107" s="54">
        <v>5</v>
      </c>
      <c r="DE107" s="28">
        <v>5</v>
      </c>
      <c r="DF107" s="6"/>
      <c r="DG107" s="50"/>
      <c r="DH107" s="6"/>
      <c r="DI107" s="75"/>
      <c r="DJ107" s="12">
        <f t="shared" si="31"/>
      </c>
      <c r="DK107" s="7"/>
      <c r="DL107" s="75"/>
      <c r="DM107" s="12">
        <f t="shared" si="23"/>
      </c>
      <c r="DN107" s="7"/>
      <c r="DO107" s="75"/>
      <c r="DP107" s="12">
        <f t="shared" si="24"/>
      </c>
      <c r="DQ107" s="7"/>
      <c r="DR107" s="75"/>
      <c r="DS107" s="12">
        <f t="shared" si="25"/>
      </c>
      <c r="DT107" s="7"/>
      <c r="DU107" s="75"/>
      <c r="DV107" s="12">
        <f t="shared" si="26"/>
      </c>
      <c r="DW107" s="7"/>
      <c r="DX107" s="75">
        <v>1</v>
      </c>
      <c r="DY107" s="12">
        <f t="shared" si="27"/>
        <v>5</v>
      </c>
      <c r="DZ107" s="7"/>
      <c r="EA107" s="75"/>
      <c r="EB107" s="12">
        <f t="shared" si="28"/>
      </c>
      <c r="EC107" s="7"/>
      <c r="ED107" s="75"/>
      <c r="EE107" s="12">
        <f t="shared" si="29"/>
      </c>
    </row>
    <row r="108" spans="2:135" ht="15">
      <c r="B108" s="7" t="s">
        <v>116</v>
      </c>
      <c r="C108" s="1" t="s">
        <v>9</v>
      </c>
      <c r="D108" s="54">
        <v>30</v>
      </c>
      <c r="E108" s="28">
        <v>30</v>
      </c>
      <c r="F108" s="6"/>
      <c r="G108" s="50"/>
      <c r="H108" s="6"/>
      <c r="I108" s="75"/>
      <c r="J108" s="12">
        <f t="shared" si="30"/>
      </c>
      <c r="K108" s="7"/>
      <c r="L108" s="75"/>
      <c r="M108" s="12">
        <f t="shared" si="16"/>
      </c>
      <c r="N108" s="7"/>
      <c r="O108" s="75"/>
      <c r="P108" s="12">
        <f t="shared" si="17"/>
      </c>
      <c r="Q108" s="7"/>
      <c r="R108" s="75"/>
      <c r="S108" s="12">
        <f t="shared" si="18"/>
      </c>
      <c r="T108" s="7"/>
      <c r="U108" s="75"/>
      <c r="V108" s="12">
        <f t="shared" si="19"/>
      </c>
      <c r="W108" s="7"/>
      <c r="X108" s="75">
        <v>1</v>
      </c>
      <c r="Y108" s="12">
        <f t="shared" si="20"/>
        <v>30</v>
      </c>
      <c r="Z108" s="7"/>
      <c r="AA108" s="75"/>
      <c r="AB108" s="12">
        <f t="shared" si="21"/>
      </c>
      <c r="AC108" s="7"/>
      <c r="AD108" s="75"/>
      <c r="AE108" s="12">
        <f t="shared" si="22"/>
      </c>
      <c r="AF108" s="6"/>
      <c r="AG108" s="6"/>
      <c r="DB108" s="7" t="s">
        <v>116</v>
      </c>
      <c r="DC108" s="1" t="s">
        <v>9</v>
      </c>
      <c r="DD108" s="54">
        <v>30</v>
      </c>
      <c r="DE108" s="28">
        <v>30</v>
      </c>
      <c r="DF108" s="6"/>
      <c r="DG108" s="50"/>
      <c r="DH108" s="6"/>
      <c r="DI108" s="75"/>
      <c r="DJ108" s="12">
        <f t="shared" si="31"/>
      </c>
      <c r="DK108" s="7"/>
      <c r="DL108" s="75"/>
      <c r="DM108" s="12">
        <f t="shared" si="23"/>
      </c>
      <c r="DN108" s="7"/>
      <c r="DO108" s="75"/>
      <c r="DP108" s="12">
        <f t="shared" si="24"/>
      </c>
      <c r="DQ108" s="7"/>
      <c r="DR108" s="75"/>
      <c r="DS108" s="12">
        <f t="shared" si="25"/>
      </c>
      <c r="DT108" s="7"/>
      <c r="DU108" s="75"/>
      <c r="DV108" s="12">
        <f t="shared" si="26"/>
      </c>
      <c r="DW108" s="7"/>
      <c r="DX108" s="75">
        <v>1</v>
      </c>
      <c r="DY108" s="12">
        <f t="shared" si="27"/>
        <v>30</v>
      </c>
      <c r="DZ108" s="7"/>
      <c r="EA108" s="75"/>
      <c r="EB108" s="12">
        <f t="shared" si="28"/>
      </c>
      <c r="EC108" s="7"/>
      <c r="ED108" s="75"/>
      <c r="EE108" s="12">
        <f t="shared" si="29"/>
      </c>
    </row>
    <row r="109" spans="2:135" ht="15">
      <c r="B109" s="7"/>
      <c r="D109" s="6"/>
      <c r="E109" s="69"/>
      <c r="F109" s="6"/>
      <c r="G109" s="50"/>
      <c r="H109" s="6"/>
      <c r="I109" s="15"/>
      <c r="J109" s="12">
        <f t="shared" si="30"/>
      </c>
      <c r="K109" s="7"/>
      <c r="L109" s="6"/>
      <c r="M109" s="12">
        <f t="shared" si="16"/>
      </c>
      <c r="N109" s="7"/>
      <c r="O109" s="6"/>
      <c r="P109" s="12">
        <f t="shared" si="17"/>
      </c>
      <c r="Q109" s="7"/>
      <c r="R109" s="6"/>
      <c r="S109" s="12">
        <f t="shared" si="18"/>
      </c>
      <c r="T109" s="7"/>
      <c r="U109" s="6"/>
      <c r="V109" s="12">
        <f t="shared" si="19"/>
      </c>
      <c r="W109" s="7"/>
      <c r="X109" s="6"/>
      <c r="Y109" s="12">
        <f t="shared" si="20"/>
      </c>
      <c r="Z109" s="7"/>
      <c r="AA109" s="6"/>
      <c r="AB109" s="12">
        <f t="shared" si="21"/>
      </c>
      <c r="AC109" s="7"/>
      <c r="AD109" s="6"/>
      <c r="AE109" s="12">
        <f t="shared" si="22"/>
      </c>
      <c r="AF109" s="6"/>
      <c r="AG109" s="6"/>
      <c r="DB109" s="7"/>
      <c r="DD109" s="6"/>
      <c r="DE109" s="69"/>
      <c r="DF109" s="6"/>
      <c r="DG109" s="50"/>
      <c r="DH109" s="6"/>
      <c r="DI109" s="15"/>
      <c r="DJ109" s="12">
        <f t="shared" si="31"/>
      </c>
      <c r="DK109" s="7"/>
      <c r="DL109" s="6"/>
      <c r="DM109" s="12">
        <f t="shared" si="23"/>
      </c>
      <c r="DN109" s="7"/>
      <c r="DO109" s="6"/>
      <c r="DP109" s="12">
        <f t="shared" si="24"/>
      </c>
      <c r="DQ109" s="7"/>
      <c r="DR109" s="6"/>
      <c r="DS109" s="12">
        <f t="shared" si="25"/>
      </c>
      <c r="DT109" s="7"/>
      <c r="DU109" s="6"/>
      <c r="DV109" s="12">
        <f t="shared" si="26"/>
      </c>
      <c r="DW109" s="7"/>
      <c r="DX109" s="6"/>
      <c r="DY109" s="12">
        <f t="shared" si="27"/>
      </c>
      <c r="DZ109" s="7"/>
      <c r="EA109" s="6"/>
      <c r="EB109" s="12">
        <f t="shared" si="28"/>
      </c>
      <c r="EC109" s="7"/>
      <c r="ED109" s="6"/>
      <c r="EE109" s="12">
        <f t="shared" si="29"/>
      </c>
    </row>
    <row r="110" spans="2:135" ht="15">
      <c r="B110" s="5" t="s">
        <v>64</v>
      </c>
      <c r="D110" s="6"/>
      <c r="E110" s="69"/>
      <c r="F110" s="6"/>
      <c r="G110" s="50"/>
      <c r="H110" s="6"/>
      <c r="I110" s="15"/>
      <c r="J110" s="12">
        <f t="shared" si="30"/>
      </c>
      <c r="L110" s="1"/>
      <c r="M110" s="12">
        <f t="shared" si="16"/>
      </c>
      <c r="N110" s="7"/>
      <c r="O110" s="6"/>
      <c r="P110" s="12">
        <f t="shared" si="17"/>
      </c>
      <c r="Q110" s="7"/>
      <c r="R110" s="6"/>
      <c r="S110" s="12">
        <f t="shared" si="18"/>
      </c>
      <c r="T110" s="7"/>
      <c r="U110" s="6"/>
      <c r="V110" s="12">
        <f t="shared" si="19"/>
      </c>
      <c r="W110" s="7"/>
      <c r="X110" s="6"/>
      <c r="Y110" s="12">
        <f t="shared" si="20"/>
      </c>
      <c r="Z110" s="7"/>
      <c r="AA110" s="6"/>
      <c r="AB110" s="12">
        <f t="shared" si="21"/>
      </c>
      <c r="AC110" s="7"/>
      <c r="AD110" s="6"/>
      <c r="AE110" s="12">
        <f t="shared" si="22"/>
      </c>
      <c r="DB110" s="5" t="s">
        <v>64</v>
      </c>
      <c r="DD110" s="6"/>
      <c r="DE110" s="69"/>
      <c r="DF110" s="6"/>
      <c r="DG110" s="50"/>
      <c r="DH110" s="6"/>
      <c r="DI110" s="15"/>
      <c r="DJ110" s="12">
        <f t="shared" si="31"/>
      </c>
      <c r="DM110" s="12">
        <f t="shared" si="23"/>
      </c>
      <c r="DN110" s="7"/>
      <c r="DO110" s="6"/>
      <c r="DP110" s="12">
        <f t="shared" si="24"/>
      </c>
      <c r="DQ110" s="7"/>
      <c r="DR110" s="6"/>
      <c r="DS110" s="12">
        <f t="shared" si="25"/>
      </c>
      <c r="DT110" s="7"/>
      <c r="DU110" s="6"/>
      <c r="DV110" s="12">
        <f t="shared" si="26"/>
      </c>
      <c r="DW110" s="7"/>
      <c r="DX110" s="6"/>
      <c r="DY110" s="12">
        <f t="shared" si="27"/>
      </c>
      <c r="DZ110" s="7"/>
      <c r="EA110" s="6"/>
      <c r="EB110" s="12">
        <f t="shared" si="28"/>
      </c>
      <c r="EC110" s="7"/>
      <c r="ED110" s="6"/>
      <c r="EE110" s="12">
        <f t="shared" si="29"/>
      </c>
    </row>
    <row r="111" spans="2:135" ht="15">
      <c r="B111" s="7" t="s">
        <v>120</v>
      </c>
      <c r="C111" s="1" t="s">
        <v>61</v>
      </c>
      <c r="D111" s="54">
        <v>2</v>
      </c>
      <c r="E111" s="28">
        <v>2</v>
      </c>
      <c r="F111" s="6"/>
      <c r="G111" s="50"/>
      <c r="H111" s="6"/>
      <c r="I111" s="75"/>
      <c r="J111" s="12">
        <f t="shared" si="30"/>
      </c>
      <c r="L111" s="75"/>
      <c r="M111" s="12">
        <f t="shared" si="16"/>
      </c>
      <c r="N111" s="7"/>
      <c r="O111" s="75"/>
      <c r="P111" s="12">
        <f t="shared" si="17"/>
      </c>
      <c r="Q111" s="7"/>
      <c r="R111" s="75">
        <v>1</v>
      </c>
      <c r="S111" s="12">
        <f t="shared" si="18"/>
        <v>2</v>
      </c>
      <c r="T111" s="7"/>
      <c r="U111" s="75"/>
      <c r="V111" s="12">
        <f t="shared" si="19"/>
      </c>
      <c r="W111" s="7"/>
      <c r="X111" s="75"/>
      <c r="Y111" s="12">
        <f t="shared" si="20"/>
      </c>
      <c r="Z111" s="7"/>
      <c r="AA111" s="75"/>
      <c r="AB111" s="12">
        <f t="shared" si="21"/>
      </c>
      <c r="AC111" s="7"/>
      <c r="AD111" s="75"/>
      <c r="AE111" s="12">
        <f t="shared" si="22"/>
      </c>
      <c r="DB111" s="7" t="s">
        <v>120</v>
      </c>
      <c r="DC111" s="1" t="s">
        <v>61</v>
      </c>
      <c r="DD111" s="54">
        <v>2</v>
      </c>
      <c r="DE111" s="28">
        <v>2</v>
      </c>
      <c r="DF111" s="6"/>
      <c r="DG111" s="50"/>
      <c r="DH111" s="6"/>
      <c r="DI111" s="75"/>
      <c r="DJ111" s="12">
        <f t="shared" si="31"/>
      </c>
      <c r="DL111" s="75"/>
      <c r="DM111" s="12">
        <f t="shared" si="23"/>
      </c>
      <c r="DN111" s="7"/>
      <c r="DO111" s="75"/>
      <c r="DP111" s="12">
        <f t="shared" si="24"/>
      </c>
      <c r="DQ111" s="7"/>
      <c r="DR111" s="75">
        <v>1</v>
      </c>
      <c r="DS111" s="12">
        <f t="shared" si="25"/>
        <v>2</v>
      </c>
      <c r="DT111" s="7"/>
      <c r="DU111" s="75"/>
      <c r="DV111" s="12">
        <f t="shared" si="26"/>
      </c>
      <c r="DW111" s="7"/>
      <c r="DX111" s="75"/>
      <c r="DY111" s="12">
        <f t="shared" si="27"/>
      </c>
      <c r="DZ111" s="7"/>
      <c r="EA111" s="75"/>
      <c r="EB111" s="12">
        <f t="shared" si="28"/>
      </c>
      <c r="EC111" s="7"/>
      <c r="ED111" s="75"/>
      <c r="EE111" s="12">
        <f t="shared" si="29"/>
      </c>
    </row>
    <row r="112" spans="2:135" ht="15">
      <c r="B112" s="7" t="s">
        <v>121</v>
      </c>
      <c r="C112" s="1" t="s">
        <v>61</v>
      </c>
      <c r="D112" s="54">
        <v>3</v>
      </c>
      <c r="E112" s="28">
        <v>3</v>
      </c>
      <c r="F112" s="6"/>
      <c r="G112" s="50"/>
      <c r="H112" s="6"/>
      <c r="I112" s="75"/>
      <c r="J112" s="12">
        <f t="shared" si="30"/>
      </c>
      <c r="L112" s="75"/>
      <c r="M112" s="12">
        <f t="shared" si="16"/>
      </c>
      <c r="N112" s="7"/>
      <c r="O112" s="75"/>
      <c r="P112" s="12">
        <f t="shared" si="17"/>
      </c>
      <c r="Q112" s="7"/>
      <c r="R112" s="75"/>
      <c r="S112" s="12">
        <f t="shared" si="18"/>
      </c>
      <c r="T112" s="7"/>
      <c r="U112" s="75"/>
      <c r="V112" s="12">
        <f t="shared" si="19"/>
      </c>
      <c r="W112" s="7"/>
      <c r="X112" s="75">
        <v>1</v>
      </c>
      <c r="Y112" s="12">
        <f t="shared" si="20"/>
        <v>3</v>
      </c>
      <c r="Z112" s="7"/>
      <c r="AA112" s="75"/>
      <c r="AB112" s="12">
        <f t="shared" si="21"/>
      </c>
      <c r="AC112" s="7"/>
      <c r="AD112" s="75"/>
      <c r="AE112" s="12">
        <f t="shared" si="22"/>
      </c>
      <c r="DB112" s="7" t="s">
        <v>121</v>
      </c>
      <c r="DC112" s="1" t="s">
        <v>61</v>
      </c>
      <c r="DD112" s="54">
        <v>3</v>
      </c>
      <c r="DE112" s="28">
        <v>3</v>
      </c>
      <c r="DF112" s="6"/>
      <c r="DG112" s="50"/>
      <c r="DH112" s="6"/>
      <c r="DI112" s="75"/>
      <c r="DJ112" s="12">
        <f t="shared" si="31"/>
      </c>
      <c r="DL112" s="75"/>
      <c r="DM112" s="12">
        <f t="shared" si="23"/>
      </c>
      <c r="DN112" s="7"/>
      <c r="DO112" s="75"/>
      <c r="DP112" s="12">
        <f t="shared" si="24"/>
      </c>
      <c r="DQ112" s="7"/>
      <c r="DR112" s="75"/>
      <c r="DS112" s="12">
        <f t="shared" si="25"/>
      </c>
      <c r="DT112" s="7"/>
      <c r="DU112" s="75"/>
      <c r="DV112" s="12">
        <f t="shared" si="26"/>
      </c>
      <c r="DW112" s="7"/>
      <c r="DX112" s="75">
        <v>1</v>
      </c>
      <c r="DY112" s="12">
        <f t="shared" si="27"/>
        <v>3</v>
      </c>
      <c r="DZ112" s="7"/>
      <c r="EA112" s="75"/>
      <c r="EB112" s="12">
        <f t="shared" si="28"/>
      </c>
      <c r="EC112" s="7"/>
      <c r="ED112" s="75"/>
      <c r="EE112" s="12">
        <f t="shared" si="29"/>
      </c>
    </row>
    <row r="113" spans="2:135" ht="15">
      <c r="B113" s="7" t="s">
        <v>122</v>
      </c>
      <c r="C113" s="1" t="s">
        <v>61</v>
      </c>
      <c r="D113" s="54">
        <v>1.27</v>
      </c>
      <c r="E113" s="28">
        <v>1.27</v>
      </c>
      <c r="F113" s="6"/>
      <c r="G113" s="50"/>
      <c r="H113" s="6"/>
      <c r="I113" s="75"/>
      <c r="J113" s="12">
        <f t="shared" si="30"/>
      </c>
      <c r="L113" s="75"/>
      <c r="M113" s="12">
        <f t="shared" si="16"/>
      </c>
      <c r="N113" s="7"/>
      <c r="O113" s="75"/>
      <c r="P113" s="12">
        <f t="shared" si="17"/>
      </c>
      <c r="Q113" s="7"/>
      <c r="R113" s="75"/>
      <c r="S113" s="12">
        <f t="shared" si="18"/>
      </c>
      <c r="T113" s="7"/>
      <c r="U113" s="75"/>
      <c r="V113" s="12">
        <f t="shared" si="19"/>
      </c>
      <c r="W113" s="7"/>
      <c r="X113" s="75">
        <v>1</v>
      </c>
      <c r="Y113" s="12">
        <f t="shared" si="20"/>
        <v>1.27</v>
      </c>
      <c r="Z113" s="7"/>
      <c r="AA113" s="75"/>
      <c r="AB113" s="12">
        <f t="shared" si="21"/>
      </c>
      <c r="AC113" s="7"/>
      <c r="AD113" s="75"/>
      <c r="AE113" s="12">
        <f t="shared" si="22"/>
      </c>
      <c r="DB113" s="7" t="s">
        <v>122</v>
      </c>
      <c r="DC113" s="1" t="s">
        <v>61</v>
      </c>
      <c r="DD113" s="54">
        <v>1.27</v>
      </c>
      <c r="DE113" s="28">
        <v>1.27</v>
      </c>
      <c r="DF113" s="6"/>
      <c r="DG113" s="50"/>
      <c r="DH113" s="6"/>
      <c r="DI113" s="75"/>
      <c r="DJ113" s="12">
        <f t="shared" si="31"/>
      </c>
      <c r="DL113" s="75"/>
      <c r="DM113" s="12">
        <f t="shared" si="23"/>
      </c>
      <c r="DN113" s="7"/>
      <c r="DO113" s="75"/>
      <c r="DP113" s="12">
        <f t="shared" si="24"/>
      </c>
      <c r="DQ113" s="7"/>
      <c r="DR113" s="75"/>
      <c r="DS113" s="12">
        <f t="shared" si="25"/>
      </c>
      <c r="DT113" s="7"/>
      <c r="DU113" s="75"/>
      <c r="DV113" s="12">
        <f t="shared" si="26"/>
      </c>
      <c r="DW113" s="7"/>
      <c r="DX113" s="75">
        <v>1</v>
      </c>
      <c r="DY113" s="12">
        <f t="shared" si="27"/>
        <v>1.27</v>
      </c>
      <c r="DZ113" s="7"/>
      <c r="EA113" s="75"/>
      <c r="EB113" s="12">
        <f t="shared" si="28"/>
      </c>
      <c r="EC113" s="7"/>
      <c r="ED113" s="75"/>
      <c r="EE113" s="12">
        <f t="shared" si="29"/>
      </c>
    </row>
    <row r="114" spans="2:135" ht="15">
      <c r="B114" s="7" t="s">
        <v>123</v>
      </c>
      <c r="C114" s="1" t="s">
        <v>9</v>
      </c>
      <c r="D114" s="54">
        <v>3</v>
      </c>
      <c r="E114" s="28">
        <v>3</v>
      </c>
      <c r="F114" s="6"/>
      <c r="G114" s="50"/>
      <c r="H114" s="6"/>
      <c r="I114" s="75"/>
      <c r="J114" s="12">
        <f t="shared" si="30"/>
      </c>
      <c r="L114" s="75"/>
      <c r="M114" s="12">
        <f t="shared" si="16"/>
      </c>
      <c r="N114" s="7"/>
      <c r="O114" s="75"/>
      <c r="P114" s="12">
        <f t="shared" si="17"/>
      </c>
      <c r="Q114" s="7"/>
      <c r="R114" s="75"/>
      <c r="S114" s="12">
        <f t="shared" si="18"/>
      </c>
      <c r="T114" s="7"/>
      <c r="U114" s="75"/>
      <c r="V114" s="12">
        <f t="shared" si="19"/>
      </c>
      <c r="W114" s="7"/>
      <c r="X114" s="75"/>
      <c r="Y114" s="12">
        <f t="shared" si="20"/>
      </c>
      <c r="Z114" s="7"/>
      <c r="AA114" s="75">
        <v>1</v>
      </c>
      <c r="AB114" s="12">
        <f t="shared" si="21"/>
        <v>3</v>
      </c>
      <c r="AC114" s="7"/>
      <c r="AD114" s="75"/>
      <c r="AE114" s="12">
        <f t="shared" si="22"/>
      </c>
      <c r="DB114" s="7" t="s">
        <v>123</v>
      </c>
      <c r="DC114" s="1" t="s">
        <v>9</v>
      </c>
      <c r="DD114" s="54">
        <v>3</v>
      </c>
      <c r="DE114" s="28">
        <v>3</v>
      </c>
      <c r="DF114" s="6"/>
      <c r="DG114" s="50"/>
      <c r="DH114" s="6"/>
      <c r="DI114" s="75"/>
      <c r="DJ114" s="12">
        <f t="shared" si="31"/>
      </c>
      <c r="DL114" s="75"/>
      <c r="DM114" s="12">
        <f t="shared" si="23"/>
      </c>
      <c r="DN114" s="7"/>
      <c r="DO114" s="75"/>
      <c r="DP114" s="12">
        <f t="shared" si="24"/>
      </c>
      <c r="DQ114" s="7"/>
      <c r="DR114" s="75"/>
      <c r="DS114" s="12">
        <f t="shared" si="25"/>
      </c>
      <c r="DT114" s="7"/>
      <c r="DU114" s="75"/>
      <c r="DV114" s="12">
        <f t="shared" si="26"/>
      </c>
      <c r="DW114" s="7"/>
      <c r="DX114" s="75"/>
      <c r="DY114" s="12">
        <f t="shared" si="27"/>
      </c>
      <c r="DZ114" s="7"/>
      <c r="EA114" s="75">
        <v>1</v>
      </c>
      <c r="EB114" s="12">
        <f t="shared" si="28"/>
        <v>3</v>
      </c>
      <c r="EC114" s="7"/>
      <c r="ED114" s="75"/>
      <c r="EE114" s="12">
        <f t="shared" si="29"/>
      </c>
    </row>
    <row r="115" spans="2:135" ht="15">
      <c r="B115" s="7"/>
      <c r="D115" s="6"/>
      <c r="E115" s="69"/>
      <c r="F115" s="6"/>
      <c r="G115" s="50"/>
      <c r="H115" s="6"/>
      <c r="I115" s="15"/>
      <c r="J115" s="12">
        <f t="shared" si="30"/>
      </c>
      <c r="L115" s="1"/>
      <c r="M115" s="12">
        <f t="shared" si="16"/>
      </c>
      <c r="N115" s="7"/>
      <c r="O115" s="6"/>
      <c r="P115" s="12">
        <f t="shared" si="17"/>
      </c>
      <c r="Q115" s="7"/>
      <c r="R115" s="6"/>
      <c r="S115" s="12">
        <f t="shared" si="18"/>
      </c>
      <c r="T115" s="7"/>
      <c r="U115" s="6"/>
      <c r="V115" s="12">
        <f t="shared" si="19"/>
      </c>
      <c r="W115" s="7"/>
      <c r="X115" s="6"/>
      <c r="Y115" s="12">
        <f t="shared" si="20"/>
      </c>
      <c r="Z115" s="7"/>
      <c r="AA115" s="6"/>
      <c r="AB115" s="12">
        <f t="shared" si="21"/>
      </c>
      <c r="AC115" s="7"/>
      <c r="AD115" s="6"/>
      <c r="AE115" s="12">
        <f t="shared" si="22"/>
      </c>
      <c r="DB115" s="7"/>
      <c r="DD115" s="6"/>
      <c r="DE115" s="69"/>
      <c r="DF115" s="6"/>
      <c r="DG115" s="50"/>
      <c r="DH115" s="6"/>
      <c r="DI115" s="15"/>
      <c r="DJ115" s="12">
        <f t="shared" si="31"/>
      </c>
      <c r="DM115" s="12">
        <f t="shared" si="23"/>
      </c>
      <c r="DN115" s="7"/>
      <c r="DO115" s="6"/>
      <c r="DP115" s="12">
        <f t="shared" si="24"/>
      </c>
      <c r="DQ115" s="7"/>
      <c r="DR115" s="6"/>
      <c r="DS115" s="12">
        <f t="shared" si="25"/>
      </c>
      <c r="DT115" s="7"/>
      <c r="DU115" s="6"/>
      <c r="DV115" s="12">
        <f t="shared" si="26"/>
      </c>
      <c r="DW115" s="7"/>
      <c r="DX115" s="6"/>
      <c r="DY115" s="12">
        <f t="shared" si="27"/>
      </c>
      <c r="DZ115" s="7"/>
      <c r="EA115" s="6"/>
      <c r="EB115" s="12">
        <f t="shared" si="28"/>
      </c>
      <c r="EC115" s="7"/>
      <c r="ED115" s="6"/>
      <c r="EE115" s="12">
        <f t="shared" si="29"/>
      </c>
    </row>
    <row r="116" spans="2:135" ht="15">
      <c r="B116" s="7"/>
      <c r="D116" s="6"/>
      <c r="E116" s="69"/>
      <c r="F116" s="6"/>
      <c r="G116" s="50"/>
      <c r="H116" s="6"/>
      <c r="I116" s="15"/>
      <c r="J116" s="12">
        <f t="shared" si="30"/>
      </c>
      <c r="K116" s="7"/>
      <c r="L116" s="6"/>
      <c r="M116" s="12">
        <f t="shared" si="16"/>
      </c>
      <c r="N116" s="7"/>
      <c r="O116" s="6"/>
      <c r="P116" s="12">
        <f t="shared" si="17"/>
      </c>
      <c r="Q116" s="7"/>
      <c r="R116" s="6"/>
      <c r="S116" s="12">
        <f t="shared" si="18"/>
      </c>
      <c r="T116" s="7"/>
      <c r="U116" s="6"/>
      <c r="V116" s="12">
        <f t="shared" si="19"/>
      </c>
      <c r="W116" s="7"/>
      <c r="X116" s="6"/>
      <c r="Y116" s="12">
        <f t="shared" si="20"/>
      </c>
      <c r="Z116" s="7"/>
      <c r="AA116" s="6"/>
      <c r="AB116" s="12">
        <f t="shared" si="21"/>
      </c>
      <c r="AC116" s="7"/>
      <c r="AD116" s="6"/>
      <c r="AE116" s="12">
        <f t="shared" si="22"/>
      </c>
      <c r="DB116" s="7"/>
      <c r="DD116" s="6"/>
      <c r="DE116" s="69"/>
      <c r="DF116" s="6"/>
      <c r="DG116" s="50"/>
      <c r="DH116" s="6"/>
      <c r="DI116" s="15"/>
      <c r="DJ116" s="12">
        <f t="shared" si="31"/>
      </c>
      <c r="DK116" s="7"/>
      <c r="DL116" s="6"/>
      <c r="DM116" s="12">
        <f t="shared" si="23"/>
      </c>
      <c r="DN116" s="7"/>
      <c r="DO116" s="6"/>
      <c r="DP116" s="12">
        <f t="shared" si="24"/>
      </c>
      <c r="DQ116" s="7"/>
      <c r="DR116" s="6"/>
      <c r="DS116" s="12">
        <f t="shared" si="25"/>
      </c>
      <c r="DT116" s="7"/>
      <c r="DU116" s="6"/>
      <c r="DV116" s="12">
        <f t="shared" si="26"/>
      </c>
      <c r="DW116" s="7"/>
      <c r="DX116" s="6"/>
      <c r="DY116" s="12">
        <f t="shared" si="27"/>
      </c>
      <c r="DZ116" s="7"/>
      <c r="EA116" s="6"/>
      <c r="EB116" s="12">
        <f t="shared" si="28"/>
      </c>
      <c r="EC116" s="7"/>
      <c r="ED116" s="6"/>
      <c r="EE116" s="12">
        <f t="shared" si="29"/>
      </c>
    </row>
    <row r="117" spans="2:135" ht="15">
      <c r="B117" s="5" t="s">
        <v>22</v>
      </c>
      <c r="D117" s="6"/>
      <c r="E117" s="69"/>
      <c r="F117" s="6"/>
      <c r="G117" s="50"/>
      <c r="H117" s="6"/>
      <c r="I117" s="15"/>
      <c r="J117" s="12">
        <f t="shared" si="30"/>
      </c>
      <c r="K117" s="5"/>
      <c r="L117" s="6"/>
      <c r="M117" s="12">
        <f t="shared" si="16"/>
      </c>
      <c r="N117" s="5"/>
      <c r="O117" s="6"/>
      <c r="P117" s="12">
        <f t="shared" si="17"/>
      </c>
      <c r="Q117" s="5"/>
      <c r="R117" s="6"/>
      <c r="S117" s="12">
        <f t="shared" si="18"/>
      </c>
      <c r="T117" s="5"/>
      <c r="U117" s="6"/>
      <c r="V117" s="12">
        <f t="shared" si="19"/>
      </c>
      <c r="W117" s="5"/>
      <c r="X117" s="6"/>
      <c r="Y117" s="12">
        <f t="shared" si="20"/>
      </c>
      <c r="Z117" s="5"/>
      <c r="AA117" s="6"/>
      <c r="AB117" s="12">
        <f t="shared" si="21"/>
      </c>
      <c r="AC117" s="5"/>
      <c r="AD117" s="6"/>
      <c r="AE117" s="12">
        <f t="shared" si="22"/>
      </c>
      <c r="DB117" s="5" t="s">
        <v>22</v>
      </c>
      <c r="DD117" s="6"/>
      <c r="DE117" s="69"/>
      <c r="DF117" s="6"/>
      <c r="DG117" s="50"/>
      <c r="DH117" s="6"/>
      <c r="DI117" s="15"/>
      <c r="DJ117" s="12">
        <f t="shared" si="31"/>
      </c>
      <c r="DK117" s="5"/>
      <c r="DL117" s="6"/>
      <c r="DM117" s="12">
        <f t="shared" si="23"/>
      </c>
      <c r="DN117" s="5"/>
      <c r="DO117" s="6"/>
      <c r="DP117" s="12">
        <f t="shared" si="24"/>
      </c>
      <c r="DQ117" s="5"/>
      <c r="DR117" s="6"/>
      <c r="DS117" s="12">
        <f t="shared" si="25"/>
      </c>
      <c r="DT117" s="5"/>
      <c r="DU117" s="6"/>
      <c r="DV117" s="12">
        <f t="shared" si="26"/>
      </c>
      <c r="DW117" s="5"/>
      <c r="DX117" s="6"/>
      <c r="DY117" s="12">
        <f t="shared" si="27"/>
      </c>
      <c r="DZ117" s="5"/>
      <c r="EA117" s="6"/>
      <c r="EB117" s="12">
        <f t="shared" si="28"/>
      </c>
      <c r="EC117" s="5"/>
      <c r="ED117" s="6"/>
      <c r="EE117" s="12">
        <f t="shared" si="29"/>
      </c>
    </row>
    <row r="118" spans="2:135" ht="15">
      <c r="B118" s="7" t="s">
        <v>23</v>
      </c>
      <c r="C118" s="1" t="s">
        <v>7</v>
      </c>
      <c r="D118" s="54">
        <v>0.01</v>
      </c>
      <c r="E118" s="28">
        <v>0.01</v>
      </c>
      <c r="F118" s="6"/>
      <c r="G118" s="50"/>
      <c r="H118" s="6"/>
      <c r="I118" s="55">
        <f>I7</f>
        <v>3000</v>
      </c>
      <c r="J118" s="12">
        <f t="shared" si="30"/>
        <v>30</v>
      </c>
      <c r="K118" s="7"/>
      <c r="L118" s="56">
        <f>L8</f>
        <v>2500</v>
      </c>
      <c r="M118" s="12">
        <f t="shared" si="16"/>
        <v>25</v>
      </c>
      <c r="O118" s="56">
        <f>O9</f>
        <v>1600</v>
      </c>
      <c r="P118" s="12">
        <f t="shared" si="17"/>
        <v>16</v>
      </c>
      <c r="R118" s="6"/>
      <c r="S118" s="12">
        <f t="shared" si="18"/>
      </c>
      <c r="U118" s="6"/>
      <c r="V118" s="12">
        <f t="shared" si="19"/>
      </c>
      <c r="X118" s="6"/>
      <c r="Y118" s="12">
        <f t="shared" si="20"/>
      </c>
      <c r="AA118" s="6"/>
      <c r="AB118" s="12">
        <f t="shared" si="21"/>
      </c>
      <c r="AD118" s="6"/>
      <c r="AE118" s="12">
        <f t="shared" si="22"/>
      </c>
      <c r="AF118" s="6"/>
      <c r="AG118" s="6"/>
      <c r="DB118" s="7" t="s">
        <v>23</v>
      </c>
      <c r="DC118" s="1" t="s">
        <v>7</v>
      </c>
      <c r="DD118" s="54">
        <v>0.01</v>
      </c>
      <c r="DE118" s="28">
        <v>0.01</v>
      </c>
      <c r="DF118" s="6"/>
      <c r="DG118" s="50"/>
      <c r="DH118" s="6"/>
      <c r="DI118" s="55">
        <f>DI7</f>
        <v>3000</v>
      </c>
      <c r="DJ118" s="12">
        <f t="shared" si="31"/>
        <v>30</v>
      </c>
      <c r="DK118" s="7"/>
      <c r="DL118" s="56">
        <f>DL8</f>
        <v>2500</v>
      </c>
      <c r="DM118" s="12">
        <f t="shared" si="23"/>
        <v>25</v>
      </c>
      <c r="DO118" s="56">
        <f>DO9</f>
        <v>1600</v>
      </c>
      <c r="DP118" s="12">
        <f t="shared" si="24"/>
        <v>16</v>
      </c>
      <c r="DR118" s="6"/>
      <c r="DS118" s="12">
        <f t="shared" si="25"/>
      </c>
      <c r="DU118" s="6"/>
      <c r="DV118" s="12">
        <f t="shared" si="26"/>
      </c>
      <c r="DX118" s="6"/>
      <c r="DY118" s="12">
        <f t="shared" si="27"/>
      </c>
      <c r="EA118" s="6"/>
      <c r="EB118" s="12">
        <f t="shared" si="28"/>
      </c>
      <c r="ED118" s="6"/>
      <c r="EE118" s="12">
        <f t="shared" si="29"/>
      </c>
    </row>
    <row r="119" spans="2:135" ht="15">
      <c r="B119" s="7" t="s">
        <v>73</v>
      </c>
      <c r="C119" s="1" t="s">
        <v>72</v>
      </c>
      <c r="D119" s="54">
        <v>0.27</v>
      </c>
      <c r="E119" s="28">
        <v>0.27</v>
      </c>
      <c r="F119" s="6"/>
      <c r="G119" s="50"/>
      <c r="H119" s="6"/>
      <c r="I119" s="15"/>
      <c r="J119" s="12">
        <f t="shared" si="30"/>
      </c>
      <c r="K119" s="7"/>
      <c r="L119" s="6"/>
      <c r="M119" s="12">
        <f t="shared" si="16"/>
      </c>
      <c r="O119" s="6"/>
      <c r="P119" s="12">
        <f t="shared" si="17"/>
      </c>
      <c r="R119" s="56">
        <f>R10</f>
        <v>100</v>
      </c>
      <c r="S119" s="12">
        <f t="shared" si="18"/>
        <v>27</v>
      </c>
      <c r="U119" s="6"/>
      <c r="V119" s="12">
        <f t="shared" si="19"/>
      </c>
      <c r="X119" s="6"/>
      <c r="Y119" s="12">
        <f t="shared" si="20"/>
      </c>
      <c r="AA119" s="6"/>
      <c r="AB119" s="12">
        <f t="shared" si="21"/>
      </c>
      <c r="AD119" s="6"/>
      <c r="AE119" s="12">
        <f t="shared" si="22"/>
      </c>
      <c r="AF119" s="6"/>
      <c r="AG119" s="6"/>
      <c r="DB119" s="7" t="s">
        <v>73</v>
      </c>
      <c r="DC119" s="1" t="s">
        <v>72</v>
      </c>
      <c r="DD119" s="54">
        <v>0.27</v>
      </c>
      <c r="DE119" s="28">
        <v>0.27</v>
      </c>
      <c r="DF119" s="6"/>
      <c r="DG119" s="50"/>
      <c r="DH119" s="6"/>
      <c r="DI119" s="15"/>
      <c r="DJ119" s="12">
        <f t="shared" si="31"/>
      </c>
      <c r="DK119" s="7"/>
      <c r="DL119" s="6"/>
      <c r="DM119" s="12">
        <f t="shared" si="23"/>
      </c>
      <c r="DO119" s="6"/>
      <c r="DP119" s="12">
        <f t="shared" si="24"/>
      </c>
      <c r="DR119" s="56">
        <f>DR10</f>
        <v>100</v>
      </c>
      <c r="DS119" s="12">
        <f t="shared" si="25"/>
        <v>27</v>
      </c>
      <c r="DU119" s="6"/>
      <c r="DV119" s="12">
        <f t="shared" si="26"/>
      </c>
      <c r="DX119" s="6"/>
      <c r="DY119" s="12">
        <f t="shared" si="27"/>
      </c>
      <c r="EA119" s="6"/>
      <c r="EB119" s="12">
        <f t="shared" si="28"/>
      </c>
      <c r="ED119" s="6"/>
      <c r="EE119" s="12">
        <f t="shared" si="29"/>
      </c>
    </row>
    <row r="120" spans="2:135" ht="15">
      <c r="B120" s="7" t="s">
        <v>128</v>
      </c>
      <c r="C120" s="1" t="s">
        <v>81</v>
      </c>
      <c r="D120" s="54">
        <v>0.03</v>
      </c>
      <c r="E120" s="28">
        <v>0.03</v>
      </c>
      <c r="H120" s="6"/>
      <c r="I120" s="15"/>
      <c r="J120" s="12">
        <f t="shared" si="30"/>
      </c>
      <c r="K120" s="7"/>
      <c r="L120" s="6"/>
      <c r="M120" s="12">
        <f t="shared" si="16"/>
      </c>
      <c r="O120" s="6"/>
      <c r="P120" s="12">
        <f t="shared" si="17"/>
      </c>
      <c r="R120" s="6"/>
      <c r="S120" s="12">
        <f t="shared" si="18"/>
      </c>
      <c r="U120" s="56">
        <f>U11</f>
        <v>2000</v>
      </c>
      <c r="V120" s="12">
        <f t="shared" si="19"/>
        <v>60</v>
      </c>
      <c r="X120" s="6"/>
      <c r="Y120" s="12">
        <f t="shared" si="20"/>
      </c>
      <c r="AA120" s="6"/>
      <c r="AB120" s="12">
        <f t="shared" si="21"/>
      </c>
      <c r="AD120" s="6"/>
      <c r="AE120" s="12">
        <f t="shared" si="22"/>
      </c>
      <c r="AF120" s="6"/>
      <c r="AG120" s="6"/>
      <c r="DB120" s="7" t="s">
        <v>128</v>
      </c>
      <c r="DC120" s="1" t="s">
        <v>81</v>
      </c>
      <c r="DD120" s="54">
        <v>0.03</v>
      </c>
      <c r="DE120" s="28">
        <v>0.03</v>
      </c>
      <c r="DG120" s="48"/>
      <c r="DH120" s="6"/>
      <c r="DI120" s="15"/>
      <c r="DJ120" s="12">
        <f t="shared" si="31"/>
      </c>
      <c r="DK120" s="7"/>
      <c r="DL120" s="6"/>
      <c r="DM120" s="12">
        <f t="shared" si="23"/>
      </c>
      <c r="DO120" s="6"/>
      <c r="DP120" s="12">
        <f t="shared" si="24"/>
      </c>
      <c r="DR120" s="6"/>
      <c r="DS120" s="12">
        <f t="shared" si="25"/>
      </c>
      <c r="DU120" s="56">
        <f>DU11</f>
        <v>2000</v>
      </c>
      <c r="DV120" s="12">
        <f t="shared" si="26"/>
        <v>60</v>
      </c>
      <c r="DX120" s="6"/>
      <c r="DY120" s="12">
        <f t="shared" si="27"/>
      </c>
      <c r="EA120" s="6"/>
      <c r="EB120" s="12">
        <f t="shared" si="28"/>
      </c>
      <c r="ED120" s="6"/>
      <c r="EE120" s="12">
        <f t="shared" si="29"/>
      </c>
    </row>
    <row r="121" spans="2:135" ht="15">
      <c r="B121" s="7" t="s">
        <v>129</v>
      </c>
      <c r="C121" s="1" t="s">
        <v>130</v>
      </c>
      <c r="D121" s="54">
        <v>0.13</v>
      </c>
      <c r="E121" s="28">
        <v>0.13</v>
      </c>
      <c r="H121" s="6"/>
      <c r="I121" s="15"/>
      <c r="J121" s="12">
        <f t="shared" si="30"/>
      </c>
      <c r="K121" s="7"/>
      <c r="L121" s="6"/>
      <c r="M121" s="12">
        <f t="shared" si="16"/>
      </c>
      <c r="O121" s="6"/>
      <c r="P121" s="12">
        <f t="shared" si="17"/>
      </c>
      <c r="R121" s="6"/>
      <c r="S121" s="12">
        <f t="shared" si="18"/>
      </c>
      <c r="U121" s="56">
        <f>U11/100</f>
        <v>20</v>
      </c>
      <c r="V121" s="12">
        <f t="shared" si="19"/>
        <v>2.6</v>
      </c>
      <c r="X121" s="6"/>
      <c r="Y121" s="12">
        <f t="shared" si="20"/>
      </c>
      <c r="AA121" s="6"/>
      <c r="AB121" s="12">
        <f t="shared" si="21"/>
      </c>
      <c r="AD121" s="6"/>
      <c r="AE121" s="12">
        <f t="shared" si="22"/>
      </c>
      <c r="AF121" s="6"/>
      <c r="AG121" s="6"/>
      <c r="DB121" s="7" t="s">
        <v>129</v>
      </c>
      <c r="DC121" s="1" t="s">
        <v>130</v>
      </c>
      <c r="DD121" s="54">
        <v>0.13</v>
      </c>
      <c r="DE121" s="28">
        <v>0.13</v>
      </c>
      <c r="DG121" s="48"/>
      <c r="DH121" s="6"/>
      <c r="DI121" s="15"/>
      <c r="DJ121" s="12">
        <f t="shared" si="31"/>
      </c>
      <c r="DK121" s="7"/>
      <c r="DL121" s="6"/>
      <c r="DM121" s="12">
        <f t="shared" si="23"/>
      </c>
      <c r="DO121" s="6"/>
      <c r="DP121" s="12">
        <f t="shared" si="24"/>
      </c>
      <c r="DR121" s="6"/>
      <c r="DS121" s="12">
        <f t="shared" si="25"/>
      </c>
      <c r="DU121" s="56">
        <f>DU11/100</f>
        <v>20</v>
      </c>
      <c r="DV121" s="12">
        <f t="shared" si="26"/>
        <v>2.6</v>
      </c>
      <c r="DX121" s="6"/>
      <c r="DY121" s="12">
        <f t="shared" si="27"/>
      </c>
      <c r="EA121" s="6"/>
      <c r="EB121" s="12">
        <f t="shared" si="28"/>
      </c>
      <c r="ED121" s="6"/>
      <c r="EE121" s="12">
        <f t="shared" si="29"/>
      </c>
    </row>
    <row r="122" spans="2:135" ht="15">
      <c r="B122" s="7" t="s">
        <v>131</v>
      </c>
      <c r="C122" s="1" t="s">
        <v>130</v>
      </c>
      <c r="D122" s="54">
        <v>0.1</v>
      </c>
      <c r="E122" s="28">
        <v>0.1</v>
      </c>
      <c r="H122" s="6"/>
      <c r="I122" s="15"/>
      <c r="J122" s="12">
        <f t="shared" si="30"/>
      </c>
      <c r="K122" s="7"/>
      <c r="L122" s="6"/>
      <c r="M122" s="12">
        <f t="shared" si="16"/>
      </c>
      <c r="O122" s="6"/>
      <c r="P122" s="12">
        <f t="shared" si="17"/>
      </c>
      <c r="R122" s="6"/>
      <c r="S122" s="12">
        <f t="shared" si="18"/>
      </c>
      <c r="U122" s="56">
        <f>U11/100</f>
        <v>20</v>
      </c>
      <c r="V122" s="12">
        <f t="shared" si="19"/>
        <v>2</v>
      </c>
      <c r="X122" s="6"/>
      <c r="Y122" s="12">
        <f t="shared" si="20"/>
      </c>
      <c r="AA122" s="6"/>
      <c r="AB122" s="12">
        <f t="shared" si="21"/>
      </c>
      <c r="AD122" s="6"/>
      <c r="AE122" s="12">
        <f t="shared" si="22"/>
      </c>
      <c r="AF122" s="6"/>
      <c r="AG122" s="6"/>
      <c r="DB122" s="7" t="s">
        <v>131</v>
      </c>
      <c r="DC122" s="1" t="s">
        <v>130</v>
      </c>
      <c r="DD122" s="54">
        <v>0.1</v>
      </c>
      <c r="DE122" s="28">
        <v>0.1</v>
      </c>
      <c r="DG122" s="48"/>
      <c r="DH122" s="6"/>
      <c r="DI122" s="15"/>
      <c r="DJ122" s="12">
        <f t="shared" si="31"/>
      </c>
      <c r="DK122" s="7"/>
      <c r="DL122" s="6"/>
      <c r="DM122" s="12">
        <f t="shared" si="23"/>
      </c>
      <c r="DO122" s="6"/>
      <c r="DP122" s="12">
        <f t="shared" si="24"/>
      </c>
      <c r="DR122" s="6"/>
      <c r="DS122" s="12">
        <f t="shared" si="25"/>
      </c>
      <c r="DU122" s="56">
        <f>DU11/100</f>
        <v>20</v>
      </c>
      <c r="DV122" s="12">
        <f t="shared" si="26"/>
        <v>2</v>
      </c>
      <c r="DX122" s="6"/>
      <c r="DY122" s="12">
        <f t="shared" si="27"/>
      </c>
      <c r="EA122" s="6"/>
      <c r="EB122" s="12">
        <f t="shared" si="28"/>
      </c>
      <c r="ED122" s="6"/>
      <c r="EE122" s="12">
        <f t="shared" si="29"/>
      </c>
    </row>
    <row r="123" spans="2:135" ht="15">
      <c r="B123" s="7" t="s">
        <v>132</v>
      </c>
      <c r="C123" s="1" t="s">
        <v>133</v>
      </c>
      <c r="D123" s="54">
        <v>8</v>
      </c>
      <c r="E123" s="28">
        <v>8</v>
      </c>
      <c r="H123" s="6"/>
      <c r="I123" s="15"/>
      <c r="J123" s="12">
        <f t="shared" si="30"/>
      </c>
      <c r="K123" s="7"/>
      <c r="L123" s="6"/>
      <c r="M123" s="12">
        <f t="shared" si="16"/>
      </c>
      <c r="O123" s="6"/>
      <c r="P123" s="12">
        <f t="shared" si="17"/>
      </c>
      <c r="R123" s="6"/>
      <c r="S123" s="12">
        <f t="shared" si="18"/>
      </c>
      <c r="U123" s="6"/>
      <c r="V123" s="12">
        <f t="shared" si="19"/>
      </c>
      <c r="X123" s="57">
        <f>X$13/100</f>
        <v>17</v>
      </c>
      <c r="Y123" s="12">
        <f t="shared" si="20"/>
        <v>136</v>
      </c>
      <c r="AB123" s="12">
        <f t="shared" si="21"/>
      </c>
      <c r="AE123" s="12">
        <f t="shared" si="22"/>
      </c>
      <c r="AF123" s="6"/>
      <c r="AG123" s="6"/>
      <c r="DB123" s="7" t="s">
        <v>132</v>
      </c>
      <c r="DC123" s="1" t="s">
        <v>133</v>
      </c>
      <c r="DD123" s="54">
        <v>8</v>
      </c>
      <c r="DE123" s="28">
        <v>8</v>
      </c>
      <c r="DG123" s="48"/>
      <c r="DH123" s="6"/>
      <c r="DI123" s="15"/>
      <c r="DJ123" s="12">
        <f t="shared" si="31"/>
      </c>
      <c r="DK123" s="7"/>
      <c r="DL123" s="6"/>
      <c r="DM123" s="12">
        <f t="shared" si="23"/>
      </c>
      <c r="DO123" s="6"/>
      <c r="DP123" s="12">
        <f t="shared" si="24"/>
      </c>
      <c r="DR123" s="6"/>
      <c r="DS123" s="12">
        <f t="shared" si="25"/>
      </c>
      <c r="DU123" s="6"/>
      <c r="DV123" s="12">
        <f t="shared" si="26"/>
      </c>
      <c r="DX123" s="57">
        <f>DX$13/100</f>
        <v>17</v>
      </c>
      <c r="DY123" s="12">
        <f t="shared" si="27"/>
        <v>136</v>
      </c>
      <c r="EB123" s="12">
        <f t="shared" si="28"/>
      </c>
      <c r="EE123" s="12">
        <f t="shared" si="29"/>
      </c>
    </row>
    <row r="124" spans="2:135" ht="15">
      <c r="B124" s="7" t="s">
        <v>134</v>
      </c>
      <c r="C124" s="1" t="s">
        <v>133</v>
      </c>
      <c r="D124" s="54">
        <v>6</v>
      </c>
      <c r="E124" s="28">
        <v>6</v>
      </c>
      <c r="H124" s="6"/>
      <c r="I124" s="15"/>
      <c r="J124" s="12">
        <f t="shared" si="30"/>
      </c>
      <c r="K124" s="7"/>
      <c r="L124" s="6"/>
      <c r="M124" s="12">
        <f t="shared" si="16"/>
      </c>
      <c r="O124" s="6"/>
      <c r="P124" s="12">
        <f t="shared" si="17"/>
      </c>
      <c r="R124" s="6"/>
      <c r="S124" s="12">
        <f t="shared" si="18"/>
      </c>
      <c r="U124" s="6"/>
      <c r="V124" s="12">
        <f t="shared" si="19"/>
      </c>
      <c r="Y124" s="12">
        <f t="shared" si="20"/>
      </c>
      <c r="AA124" s="57">
        <f>AA$14/100</f>
        <v>13.5</v>
      </c>
      <c r="AB124" s="12">
        <f t="shared" si="21"/>
        <v>81</v>
      </c>
      <c r="AD124" s="74"/>
      <c r="AE124" s="12">
        <f t="shared" si="22"/>
      </c>
      <c r="AF124" s="6"/>
      <c r="AG124" s="6"/>
      <c r="DB124" s="7" t="s">
        <v>134</v>
      </c>
      <c r="DC124" s="1" t="s">
        <v>133</v>
      </c>
      <c r="DD124" s="54">
        <v>6</v>
      </c>
      <c r="DE124" s="28">
        <v>6</v>
      </c>
      <c r="DG124" s="48"/>
      <c r="DH124" s="6"/>
      <c r="DI124" s="15"/>
      <c r="DJ124" s="12">
        <f t="shared" si="31"/>
      </c>
      <c r="DK124" s="7"/>
      <c r="DL124" s="6"/>
      <c r="DM124" s="12">
        <f t="shared" si="23"/>
      </c>
      <c r="DO124" s="6"/>
      <c r="DP124" s="12">
        <f t="shared" si="24"/>
      </c>
      <c r="DR124" s="6"/>
      <c r="DS124" s="12">
        <f t="shared" si="25"/>
      </c>
      <c r="DU124" s="6"/>
      <c r="DV124" s="12">
        <f t="shared" si="26"/>
      </c>
      <c r="DY124" s="12">
        <f t="shared" si="27"/>
      </c>
      <c r="EA124" s="57">
        <f>EA$14/100</f>
        <v>13.5</v>
      </c>
      <c r="EB124" s="12">
        <f t="shared" si="28"/>
        <v>81</v>
      </c>
      <c r="ED124" s="74"/>
      <c r="EE124" s="12">
        <f t="shared" si="29"/>
      </c>
    </row>
    <row r="125" spans="2:135" ht="15">
      <c r="B125" s="7" t="s">
        <v>135</v>
      </c>
      <c r="C125" s="1" t="s">
        <v>133</v>
      </c>
      <c r="D125" s="54">
        <v>0.2</v>
      </c>
      <c r="E125" s="28">
        <v>0.2</v>
      </c>
      <c r="H125" s="6"/>
      <c r="I125" s="15"/>
      <c r="J125" s="12">
        <f t="shared" si="30"/>
      </c>
      <c r="K125" s="7"/>
      <c r="L125" s="6"/>
      <c r="M125" s="12">
        <f t="shared" si="16"/>
      </c>
      <c r="O125" s="6"/>
      <c r="P125" s="12">
        <f t="shared" si="17"/>
      </c>
      <c r="R125" s="6"/>
      <c r="S125" s="12">
        <f t="shared" si="18"/>
      </c>
      <c r="U125" s="6"/>
      <c r="V125" s="12">
        <f t="shared" si="19"/>
      </c>
      <c r="X125" s="57">
        <f>X$13/100</f>
        <v>17</v>
      </c>
      <c r="Y125" s="12">
        <f t="shared" si="20"/>
        <v>3.4000000000000004</v>
      </c>
      <c r="AB125" s="12">
        <f t="shared" si="21"/>
      </c>
      <c r="AE125" s="12">
        <f t="shared" si="22"/>
      </c>
      <c r="AF125" s="6"/>
      <c r="AG125" s="6"/>
      <c r="DB125" s="7" t="s">
        <v>135</v>
      </c>
      <c r="DC125" s="1" t="s">
        <v>133</v>
      </c>
      <c r="DD125" s="54">
        <v>0.2</v>
      </c>
      <c r="DE125" s="28">
        <v>0.2</v>
      </c>
      <c r="DG125" s="48"/>
      <c r="DH125" s="6"/>
      <c r="DI125" s="15"/>
      <c r="DJ125" s="12">
        <f t="shared" si="31"/>
      </c>
      <c r="DK125" s="7"/>
      <c r="DL125" s="6"/>
      <c r="DM125" s="12">
        <f t="shared" si="23"/>
      </c>
      <c r="DO125" s="6"/>
      <c r="DP125" s="12">
        <f t="shared" si="24"/>
      </c>
      <c r="DR125" s="6"/>
      <c r="DS125" s="12">
        <f t="shared" si="25"/>
      </c>
      <c r="DU125" s="6"/>
      <c r="DV125" s="12">
        <f t="shared" si="26"/>
      </c>
      <c r="DX125" s="57">
        <f>DX$13/100</f>
        <v>17</v>
      </c>
      <c r="DY125" s="12">
        <f t="shared" si="27"/>
        <v>3.4000000000000004</v>
      </c>
      <c r="EB125" s="12">
        <f t="shared" si="28"/>
      </c>
      <c r="EE125" s="12">
        <f t="shared" si="29"/>
      </c>
    </row>
    <row r="126" spans="2:135" ht="15">
      <c r="B126" s="7" t="s">
        <v>136</v>
      </c>
      <c r="C126" s="1" t="s">
        <v>133</v>
      </c>
      <c r="D126" s="54">
        <v>0.1</v>
      </c>
      <c r="E126" s="28">
        <v>0.1</v>
      </c>
      <c r="H126" s="6"/>
      <c r="I126" s="15"/>
      <c r="J126" s="12">
        <f t="shared" si="30"/>
      </c>
      <c r="K126" s="7"/>
      <c r="L126" s="6"/>
      <c r="M126" s="12">
        <f t="shared" si="16"/>
      </c>
      <c r="O126" s="6"/>
      <c r="P126" s="12">
        <f t="shared" si="17"/>
      </c>
      <c r="R126" s="6"/>
      <c r="S126" s="12">
        <f t="shared" si="18"/>
      </c>
      <c r="U126" s="6"/>
      <c r="V126" s="12">
        <f t="shared" si="19"/>
      </c>
      <c r="X126" s="57">
        <f>X$13/100</f>
        <v>17</v>
      </c>
      <c r="Y126" s="12">
        <f t="shared" si="20"/>
        <v>1.7000000000000002</v>
      </c>
      <c r="AB126" s="12">
        <f t="shared" si="21"/>
      </c>
      <c r="AE126" s="12">
        <f t="shared" si="22"/>
      </c>
      <c r="AF126" s="6"/>
      <c r="AG126" s="6"/>
      <c r="DB126" s="7" t="s">
        <v>136</v>
      </c>
      <c r="DC126" s="1" t="s">
        <v>133</v>
      </c>
      <c r="DD126" s="54">
        <v>0.1</v>
      </c>
      <c r="DE126" s="28">
        <v>0.1</v>
      </c>
      <c r="DG126" s="48"/>
      <c r="DH126" s="6"/>
      <c r="DI126" s="15"/>
      <c r="DJ126" s="12">
        <f t="shared" si="31"/>
      </c>
      <c r="DK126" s="7"/>
      <c r="DL126" s="6"/>
      <c r="DM126" s="12">
        <f t="shared" si="23"/>
      </c>
      <c r="DO126" s="6"/>
      <c r="DP126" s="12">
        <f t="shared" si="24"/>
      </c>
      <c r="DR126" s="6"/>
      <c r="DS126" s="12">
        <f t="shared" si="25"/>
      </c>
      <c r="DU126" s="6"/>
      <c r="DV126" s="12">
        <f t="shared" si="26"/>
      </c>
      <c r="DX126" s="57">
        <f>DX$13/100</f>
        <v>17</v>
      </c>
      <c r="DY126" s="12">
        <f t="shared" si="27"/>
        <v>1.7000000000000002</v>
      </c>
      <c r="EB126" s="12">
        <f t="shared" si="28"/>
      </c>
      <c r="EE126" s="12">
        <f t="shared" si="29"/>
      </c>
    </row>
    <row r="127" spans="2:135" ht="15">
      <c r="B127" s="7" t="s">
        <v>137</v>
      </c>
      <c r="C127" s="1" t="s">
        <v>133</v>
      </c>
      <c r="D127" s="54">
        <v>0.23</v>
      </c>
      <c r="E127" s="28">
        <v>0.23</v>
      </c>
      <c r="H127" s="6"/>
      <c r="I127" s="15"/>
      <c r="J127" s="12">
        <f t="shared" si="30"/>
      </c>
      <c r="K127" s="7"/>
      <c r="L127" s="6"/>
      <c r="M127" s="12">
        <f t="shared" si="16"/>
      </c>
      <c r="O127" s="6"/>
      <c r="P127" s="12">
        <f t="shared" si="17"/>
      </c>
      <c r="R127" s="6"/>
      <c r="S127" s="12">
        <f t="shared" si="18"/>
      </c>
      <c r="U127" s="6"/>
      <c r="V127" s="12">
        <f t="shared" si="19"/>
      </c>
      <c r="X127" s="6"/>
      <c r="Y127" s="12">
        <f t="shared" si="20"/>
      </c>
      <c r="AA127" s="75">
        <v>0.2</v>
      </c>
      <c r="AB127" s="12">
        <f t="shared" si="21"/>
        <v>0.046000000000000006</v>
      </c>
      <c r="AD127" s="6"/>
      <c r="AE127" s="12">
        <f t="shared" si="22"/>
      </c>
      <c r="AF127" s="6"/>
      <c r="AG127" s="6"/>
      <c r="DB127" s="7" t="s">
        <v>137</v>
      </c>
      <c r="DC127" s="1" t="s">
        <v>133</v>
      </c>
      <c r="DD127" s="54">
        <v>0.23</v>
      </c>
      <c r="DE127" s="28">
        <v>0.23</v>
      </c>
      <c r="DG127" s="48"/>
      <c r="DH127" s="6"/>
      <c r="DI127" s="15"/>
      <c r="DJ127" s="12">
        <f t="shared" si="31"/>
      </c>
      <c r="DK127" s="7"/>
      <c r="DL127" s="6"/>
      <c r="DM127" s="12">
        <f t="shared" si="23"/>
      </c>
      <c r="DO127" s="6"/>
      <c r="DP127" s="12">
        <f t="shared" si="24"/>
      </c>
      <c r="DR127" s="6"/>
      <c r="DS127" s="12">
        <f t="shared" si="25"/>
      </c>
      <c r="DU127" s="6"/>
      <c r="DV127" s="12">
        <f t="shared" si="26"/>
      </c>
      <c r="DX127" s="6"/>
      <c r="DY127" s="12">
        <f t="shared" si="27"/>
      </c>
      <c r="EA127" s="75">
        <v>0.2</v>
      </c>
      <c r="EB127" s="12">
        <f t="shared" si="28"/>
        <v>0.046000000000000006</v>
      </c>
      <c r="ED127" s="6"/>
      <c r="EE127" s="12">
        <f t="shared" si="29"/>
      </c>
    </row>
    <row r="128" spans="2:135" ht="15">
      <c r="B128" s="7" t="s">
        <v>138</v>
      </c>
      <c r="C128" s="1" t="s">
        <v>133</v>
      </c>
      <c r="D128" s="54">
        <v>0.00225</v>
      </c>
      <c r="E128" s="28">
        <v>0.00225</v>
      </c>
      <c r="H128" s="6"/>
      <c r="I128" s="15"/>
      <c r="J128" s="12">
        <f t="shared" si="30"/>
      </c>
      <c r="K128" s="7"/>
      <c r="L128" s="6"/>
      <c r="M128" s="12">
        <f t="shared" si="16"/>
      </c>
      <c r="O128" s="6"/>
      <c r="P128" s="12">
        <f t="shared" si="17"/>
      </c>
      <c r="R128" s="6"/>
      <c r="S128" s="12">
        <f t="shared" si="18"/>
      </c>
      <c r="U128" s="6"/>
      <c r="V128" s="12">
        <f t="shared" si="19"/>
      </c>
      <c r="X128" s="6"/>
      <c r="Y128" s="12">
        <f t="shared" si="20"/>
      </c>
      <c r="AA128" s="57">
        <f>AA$14/100</f>
        <v>13.5</v>
      </c>
      <c r="AB128" s="12">
        <f t="shared" si="21"/>
        <v>0.030375</v>
      </c>
      <c r="AD128" s="74"/>
      <c r="AE128" s="12">
        <f t="shared" si="22"/>
      </c>
      <c r="AF128" s="6"/>
      <c r="AG128" s="6"/>
      <c r="DB128" s="7" t="s">
        <v>138</v>
      </c>
      <c r="DC128" s="1" t="s">
        <v>133</v>
      </c>
      <c r="DD128" s="54">
        <v>0.00225</v>
      </c>
      <c r="DE128" s="28">
        <v>0.00225</v>
      </c>
      <c r="DG128" s="48"/>
      <c r="DH128" s="6"/>
      <c r="DI128" s="15"/>
      <c r="DJ128" s="12">
        <f t="shared" si="31"/>
      </c>
      <c r="DK128" s="7"/>
      <c r="DL128" s="6"/>
      <c r="DM128" s="12">
        <f t="shared" si="23"/>
      </c>
      <c r="DO128" s="6"/>
      <c r="DP128" s="12">
        <f t="shared" si="24"/>
      </c>
      <c r="DR128" s="6"/>
      <c r="DS128" s="12">
        <f t="shared" si="25"/>
      </c>
      <c r="DU128" s="6"/>
      <c r="DV128" s="12">
        <f t="shared" si="26"/>
      </c>
      <c r="DX128" s="6"/>
      <c r="DY128" s="12">
        <f t="shared" si="27"/>
      </c>
      <c r="EA128" s="57">
        <f>EA$14/100</f>
        <v>13.5</v>
      </c>
      <c r="EB128" s="12">
        <f t="shared" si="28"/>
        <v>0.030375</v>
      </c>
      <c r="ED128" s="74"/>
      <c r="EE128" s="12">
        <f t="shared" si="29"/>
      </c>
    </row>
    <row r="129" spans="2:135" ht="15">
      <c r="B129" s="7" t="s">
        <v>129</v>
      </c>
      <c r="C129" s="1" t="s">
        <v>133</v>
      </c>
      <c r="D129" s="54">
        <v>0.13</v>
      </c>
      <c r="E129" s="28">
        <v>0.13</v>
      </c>
      <c r="H129" s="6"/>
      <c r="I129" s="15"/>
      <c r="J129" s="12">
        <f t="shared" si="30"/>
      </c>
      <c r="K129" s="7"/>
      <c r="L129" s="6"/>
      <c r="M129" s="12">
        <f t="shared" si="16"/>
      </c>
      <c r="O129" s="6"/>
      <c r="P129" s="12">
        <f t="shared" si="17"/>
      </c>
      <c r="R129" s="6"/>
      <c r="S129" s="12">
        <f t="shared" si="18"/>
      </c>
      <c r="U129" s="6"/>
      <c r="V129" s="12">
        <f t="shared" si="19"/>
      </c>
      <c r="X129" s="6"/>
      <c r="Y129" s="12">
        <f t="shared" si="20"/>
      </c>
      <c r="AA129" s="57">
        <f>AA$14/100</f>
        <v>13.5</v>
      </c>
      <c r="AB129" s="12">
        <f t="shared" si="21"/>
        <v>1.7550000000000001</v>
      </c>
      <c r="AD129" s="74"/>
      <c r="AE129" s="12">
        <f t="shared" si="22"/>
      </c>
      <c r="AF129" s="6"/>
      <c r="AG129" s="6"/>
      <c r="DB129" s="7" t="s">
        <v>129</v>
      </c>
      <c r="DC129" s="1" t="s">
        <v>133</v>
      </c>
      <c r="DD129" s="54">
        <v>0.13</v>
      </c>
      <c r="DE129" s="28">
        <v>0.13</v>
      </c>
      <c r="DG129" s="48"/>
      <c r="DH129" s="6"/>
      <c r="DI129" s="15"/>
      <c r="DJ129" s="12">
        <f t="shared" si="31"/>
      </c>
      <c r="DK129" s="7"/>
      <c r="DL129" s="6"/>
      <c r="DM129" s="12">
        <f t="shared" si="23"/>
      </c>
      <c r="DO129" s="6"/>
      <c r="DP129" s="12">
        <f t="shared" si="24"/>
      </c>
      <c r="DR129" s="6"/>
      <c r="DS129" s="12">
        <f t="shared" si="25"/>
      </c>
      <c r="DU129" s="6"/>
      <c r="DV129" s="12">
        <f t="shared" si="26"/>
      </c>
      <c r="DX129" s="6"/>
      <c r="DY129" s="12">
        <f t="shared" si="27"/>
      </c>
      <c r="EA129" s="57">
        <f>EA$14/100</f>
        <v>13.5</v>
      </c>
      <c r="EB129" s="12">
        <f t="shared" si="28"/>
        <v>1.7550000000000001</v>
      </c>
      <c r="ED129" s="74"/>
      <c r="EE129" s="12">
        <f t="shared" si="29"/>
      </c>
    </row>
    <row r="130" spans="2:135" ht="15">
      <c r="B130" s="7" t="s">
        <v>196</v>
      </c>
      <c r="C130" s="1" t="s">
        <v>7</v>
      </c>
      <c r="D130" s="54">
        <v>0.08</v>
      </c>
      <c r="E130" s="28">
        <v>0.08</v>
      </c>
      <c r="H130" s="6"/>
      <c r="I130" s="15"/>
      <c r="J130" s="12">
        <f t="shared" si="30"/>
      </c>
      <c r="K130" s="7"/>
      <c r="L130" s="6"/>
      <c r="M130" s="12">
        <f t="shared" si="16"/>
      </c>
      <c r="O130" s="6"/>
      <c r="P130" s="12">
        <f t="shared" si="17"/>
      </c>
      <c r="R130" s="6"/>
      <c r="S130" s="12">
        <f t="shared" si="18"/>
      </c>
      <c r="U130" s="6"/>
      <c r="V130" s="12">
        <f t="shared" si="19"/>
      </c>
      <c r="X130" s="6"/>
      <c r="Y130" s="12">
        <f t="shared" si="20"/>
      </c>
      <c r="AA130" s="74"/>
      <c r="AB130" s="12">
        <f t="shared" si="21"/>
      </c>
      <c r="AD130" s="57">
        <f>AD15</f>
        <v>700</v>
      </c>
      <c r="AE130" s="12">
        <f t="shared" si="22"/>
        <v>56</v>
      </c>
      <c r="AF130" s="6"/>
      <c r="AG130" s="6"/>
      <c r="DB130" s="7" t="s">
        <v>196</v>
      </c>
      <c r="DC130" s="1" t="s">
        <v>7</v>
      </c>
      <c r="DD130" s="54">
        <v>0.08</v>
      </c>
      <c r="DE130" s="28">
        <v>0.08</v>
      </c>
      <c r="DG130" s="48"/>
      <c r="DH130" s="6"/>
      <c r="DI130" s="15"/>
      <c r="DJ130" s="12">
        <f t="shared" si="31"/>
      </c>
      <c r="DK130" s="7"/>
      <c r="DL130" s="6"/>
      <c r="DM130" s="12">
        <f t="shared" si="23"/>
      </c>
      <c r="DO130" s="6"/>
      <c r="DP130" s="12">
        <f t="shared" si="24"/>
      </c>
      <c r="DR130" s="6"/>
      <c r="DS130" s="12">
        <f t="shared" si="25"/>
      </c>
      <c r="DU130" s="6"/>
      <c r="DV130" s="12">
        <f t="shared" si="26"/>
      </c>
      <c r="DX130" s="6"/>
      <c r="DY130" s="12">
        <f t="shared" si="27"/>
      </c>
      <c r="EA130" s="74"/>
      <c r="EB130" s="12">
        <f t="shared" si="28"/>
      </c>
      <c r="ED130" s="57">
        <f>ED15</f>
        <v>700</v>
      </c>
      <c r="EE130" s="12">
        <f t="shared" si="29"/>
        <v>56</v>
      </c>
    </row>
    <row r="131" spans="2:135" ht="15">
      <c r="B131" s="7" t="s">
        <v>197</v>
      </c>
      <c r="C131" s="1" t="s">
        <v>198</v>
      </c>
      <c r="D131" s="54">
        <v>0.02</v>
      </c>
      <c r="E131" s="28">
        <v>0.02</v>
      </c>
      <c r="H131" s="6"/>
      <c r="I131" s="15"/>
      <c r="J131" s="12">
        <f t="shared" si="30"/>
      </c>
      <c r="K131" s="7"/>
      <c r="L131" s="6"/>
      <c r="M131" s="12">
        <f t="shared" si="16"/>
      </c>
      <c r="O131" s="6"/>
      <c r="P131" s="12">
        <f t="shared" si="17"/>
      </c>
      <c r="R131" s="6"/>
      <c r="S131" s="12">
        <f t="shared" si="18"/>
      </c>
      <c r="U131" s="6"/>
      <c r="V131" s="12">
        <f t="shared" si="19"/>
      </c>
      <c r="X131" s="6"/>
      <c r="Y131" s="12">
        <f t="shared" si="20"/>
      </c>
      <c r="AA131" s="74"/>
      <c r="AB131" s="12">
        <f t="shared" si="21"/>
      </c>
      <c r="AD131" s="57">
        <f>AD130/50</f>
        <v>14</v>
      </c>
      <c r="AE131" s="12">
        <f t="shared" si="22"/>
        <v>0.28</v>
      </c>
      <c r="AF131" s="6"/>
      <c r="AG131" s="6"/>
      <c r="DB131" s="7" t="s">
        <v>197</v>
      </c>
      <c r="DC131" s="1" t="s">
        <v>198</v>
      </c>
      <c r="DD131" s="54">
        <v>0.02</v>
      </c>
      <c r="DE131" s="28">
        <v>0.02</v>
      </c>
      <c r="DG131" s="48"/>
      <c r="DH131" s="6"/>
      <c r="DI131" s="15"/>
      <c r="DJ131" s="12">
        <f t="shared" si="31"/>
      </c>
      <c r="DK131" s="7"/>
      <c r="DL131" s="6"/>
      <c r="DM131" s="12">
        <f t="shared" si="23"/>
      </c>
      <c r="DO131" s="6"/>
      <c r="DP131" s="12">
        <f t="shared" si="24"/>
      </c>
      <c r="DR131" s="6"/>
      <c r="DS131" s="12">
        <f t="shared" si="25"/>
      </c>
      <c r="DU131" s="6"/>
      <c r="DV131" s="12">
        <f t="shared" si="26"/>
      </c>
      <c r="DX131" s="6"/>
      <c r="DY131" s="12">
        <f t="shared" si="27"/>
      </c>
      <c r="EA131" s="74"/>
      <c r="EB131" s="12">
        <f t="shared" si="28"/>
      </c>
      <c r="ED131" s="57">
        <f>ED130/50</f>
        <v>14</v>
      </c>
      <c r="EE131" s="12">
        <f t="shared" si="29"/>
        <v>0.28</v>
      </c>
    </row>
    <row r="132" spans="2:135" ht="15">
      <c r="B132" s="7" t="s">
        <v>197</v>
      </c>
      <c r="C132" s="1" t="s">
        <v>198</v>
      </c>
      <c r="D132" s="54">
        <v>0.005</v>
      </c>
      <c r="E132" s="28">
        <v>0.005</v>
      </c>
      <c r="H132" s="6"/>
      <c r="I132" s="15"/>
      <c r="J132" s="12">
        <f t="shared" si="30"/>
      </c>
      <c r="K132" s="7"/>
      <c r="L132" s="6"/>
      <c r="M132" s="12">
        <f t="shared" si="16"/>
      </c>
      <c r="O132" s="6"/>
      <c r="P132" s="12">
        <f t="shared" si="17"/>
      </c>
      <c r="R132" s="6"/>
      <c r="S132" s="12">
        <f t="shared" si="18"/>
      </c>
      <c r="U132" s="6"/>
      <c r="V132" s="12">
        <f t="shared" si="19"/>
      </c>
      <c r="X132" s="6"/>
      <c r="Y132" s="12">
        <f t="shared" si="20"/>
      </c>
      <c r="AA132" s="74"/>
      <c r="AB132" s="12">
        <f t="shared" si="21"/>
      </c>
      <c r="AD132" s="57">
        <f>AD15</f>
        <v>700</v>
      </c>
      <c r="AE132" s="12">
        <f t="shared" si="22"/>
        <v>3.5</v>
      </c>
      <c r="AF132" s="6"/>
      <c r="AG132" s="6"/>
      <c r="DB132" s="7" t="s">
        <v>197</v>
      </c>
      <c r="DC132" s="1" t="s">
        <v>198</v>
      </c>
      <c r="DD132" s="54">
        <v>0.005</v>
      </c>
      <c r="DE132" s="28">
        <v>0.005</v>
      </c>
      <c r="DG132" s="48"/>
      <c r="DH132" s="6"/>
      <c r="DI132" s="15"/>
      <c r="DJ132" s="12">
        <f t="shared" si="31"/>
      </c>
      <c r="DK132" s="7"/>
      <c r="DL132" s="6"/>
      <c r="DM132" s="12">
        <f t="shared" si="23"/>
      </c>
      <c r="DO132" s="6"/>
      <c r="DP132" s="12">
        <f t="shared" si="24"/>
      </c>
      <c r="DR132" s="6"/>
      <c r="DS132" s="12">
        <f t="shared" si="25"/>
      </c>
      <c r="DU132" s="6"/>
      <c r="DV132" s="12">
        <f t="shared" si="26"/>
      </c>
      <c r="DX132" s="6"/>
      <c r="DY132" s="12">
        <f t="shared" si="27"/>
      </c>
      <c r="EA132" s="74"/>
      <c r="EB132" s="12">
        <f t="shared" si="28"/>
      </c>
      <c r="ED132" s="57">
        <f>ED15</f>
        <v>700</v>
      </c>
      <c r="EE132" s="12">
        <f t="shared" si="29"/>
        <v>3.5</v>
      </c>
    </row>
    <row r="133" spans="2:135" ht="15">
      <c r="B133" s="7"/>
      <c r="E133" s="23"/>
      <c r="H133" s="6"/>
      <c r="I133" s="15"/>
      <c r="J133" s="12">
        <f t="shared" si="30"/>
      </c>
      <c r="K133" s="7"/>
      <c r="L133" s="6"/>
      <c r="M133" s="12">
        <f t="shared" si="16"/>
      </c>
      <c r="O133" s="6"/>
      <c r="P133" s="12">
        <f t="shared" si="17"/>
      </c>
      <c r="R133" s="6"/>
      <c r="S133" s="12">
        <f t="shared" si="18"/>
      </c>
      <c r="U133" s="6"/>
      <c r="V133" s="12">
        <f t="shared" si="19"/>
      </c>
      <c r="X133" s="6"/>
      <c r="Y133" s="12">
        <f t="shared" si="20"/>
      </c>
      <c r="AA133" s="6"/>
      <c r="AB133" s="12">
        <f t="shared" si="21"/>
      </c>
      <c r="AD133" s="6"/>
      <c r="AE133" s="12">
        <f t="shared" si="22"/>
      </c>
      <c r="AF133" s="6"/>
      <c r="AG133" s="6"/>
      <c r="DB133" s="7"/>
      <c r="DE133" s="23"/>
      <c r="DG133" s="48"/>
      <c r="DH133" s="6"/>
      <c r="DI133" s="15"/>
      <c r="DJ133" s="12">
        <f t="shared" si="31"/>
      </c>
      <c r="DK133" s="7"/>
      <c r="DL133" s="6"/>
      <c r="DM133" s="12">
        <f t="shared" si="23"/>
      </c>
      <c r="DO133" s="6"/>
      <c r="DP133" s="12">
        <f t="shared" si="24"/>
      </c>
      <c r="DR133" s="6"/>
      <c r="DS133" s="12">
        <f t="shared" si="25"/>
      </c>
      <c r="DU133" s="6"/>
      <c r="DV133" s="12">
        <f t="shared" si="26"/>
      </c>
      <c r="DX133" s="6"/>
      <c r="DY133" s="12">
        <f t="shared" si="27"/>
      </c>
      <c r="EA133" s="6"/>
      <c r="EB133" s="12">
        <f t="shared" si="28"/>
      </c>
      <c r="ED133" s="6"/>
      <c r="EE133" s="12">
        <f t="shared" si="29"/>
      </c>
    </row>
    <row r="134" spans="2:135" ht="15">
      <c r="B134" s="5" t="s">
        <v>41</v>
      </c>
      <c r="D134" s="6"/>
      <c r="E134" s="69"/>
      <c r="F134" s="6"/>
      <c r="G134" s="50"/>
      <c r="H134" s="6"/>
      <c r="I134" s="15"/>
      <c r="J134" s="12">
        <f t="shared" si="30"/>
      </c>
      <c r="K134" s="7"/>
      <c r="L134" s="6"/>
      <c r="M134" s="12">
        <f t="shared" si="16"/>
      </c>
      <c r="N134" s="17"/>
      <c r="O134" s="6"/>
      <c r="P134" s="12">
        <f t="shared" si="17"/>
      </c>
      <c r="Q134" s="17"/>
      <c r="R134" s="6"/>
      <c r="S134" s="12">
        <f t="shared" si="18"/>
      </c>
      <c r="T134" s="17"/>
      <c r="U134" s="6"/>
      <c r="V134" s="12">
        <f t="shared" si="19"/>
      </c>
      <c r="W134" s="17"/>
      <c r="X134" s="6"/>
      <c r="Y134" s="12">
        <f t="shared" si="20"/>
      </c>
      <c r="Z134" s="17"/>
      <c r="AA134" s="6"/>
      <c r="AB134" s="12">
        <f t="shared" si="21"/>
      </c>
      <c r="AC134" s="17"/>
      <c r="AD134" s="6"/>
      <c r="AE134" s="12">
        <f t="shared" si="22"/>
      </c>
      <c r="AF134" s="22"/>
      <c r="AG134" s="17"/>
      <c r="DB134" s="5" t="s">
        <v>41</v>
      </c>
      <c r="DD134" s="6"/>
      <c r="DE134" s="69"/>
      <c r="DF134" s="6"/>
      <c r="DG134" s="50"/>
      <c r="DH134" s="6"/>
      <c r="DI134" s="15"/>
      <c r="DJ134" s="12">
        <f t="shared" si="31"/>
      </c>
      <c r="DK134" s="7"/>
      <c r="DL134" s="6"/>
      <c r="DM134" s="12">
        <f t="shared" si="23"/>
      </c>
      <c r="DN134" s="17"/>
      <c r="DO134" s="6"/>
      <c r="DP134" s="12">
        <f t="shared" si="24"/>
      </c>
      <c r="DQ134" s="17"/>
      <c r="DR134" s="6"/>
      <c r="DS134" s="12">
        <f t="shared" si="25"/>
      </c>
      <c r="DT134" s="17"/>
      <c r="DU134" s="6"/>
      <c r="DV134" s="12">
        <f t="shared" si="26"/>
      </c>
      <c r="DW134" s="17"/>
      <c r="DX134" s="6"/>
      <c r="DY134" s="12">
        <f t="shared" si="27"/>
      </c>
      <c r="DZ134" s="17"/>
      <c r="EA134" s="6"/>
      <c r="EB134" s="12">
        <f t="shared" si="28"/>
      </c>
      <c r="EC134" s="17"/>
      <c r="ED134" s="6"/>
      <c r="EE134" s="12">
        <f t="shared" si="29"/>
      </c>
    </row>
    <row r="135" spans="2:135" ht="15">
      <c r="B135" s="7" t="s">
        <v>24</v>
      </c>
      <c r="C135" s="1" t="s">
        <v>25</v>
      </c>
      <c r="D135" s="54">
        <v>8.65</v>
      </c>
      <c r="E135" s="28">
        <v>8.65</v>
      </c>
      <c r="F135" s="6"/>
      <c r="G135" s="50"/>
      <c r="H135" s="6"/>
      <c r="I135" s="75">
        <v>0.5716</v>
      </c>
      <c r="J135" s="12">
        <f t="shared" si="30"/>
        <v>4.94434</v>
      </c>
      <c r="K135" s="7"/>
      <c r="L135" s="75">
        <v>0.3833</v>
      </c>
      <c r="M135" s="12">
        <f t="shared" si="16"/>
        <v>3.3155449999999997</v>
      </c>
      <c r="N135" s="17"/>
      <c r="O135" s="75">
        <v>0.3833</v>
      </c>
      <c r="P135" s="12">
        <f t="shared" si="17"/>
        <v>3.3155449999999997</v>
      </c>
      <c r="Q135" s="17"/>
      <c r="R135" s="75"/>
      <c r="S135" s="12">
        <f t="shared" si="18"/>
      </c>
      <c r="T135" s="17"/>
      <c r="U135" s="75"/>
      <c r="V135" s="12">
        <f t="shared" si="19"/>
      </c>
      <c r="W135" s="17"/>
      <c r="X135" s="75"/>
      <c r="Y135" s="12">
        <f t="shared" si="20"/>
      </c>
      <c r="Z135" s="17"/>
      <c r="AA135" s="75"/>
      <c r="AB135" s="12">
        <f t="shared" si="21"/>
      </c>
      <c r="AC135" s="17"/>
      <c r="AD135" s="75"/>
      <c r="AE135" s="12">
        <f t="shared" si="22"/>
      </c>
      <c r="AF135" s="22"/>
      <c r="AG135" s="22"/>
      <c r="DB135" s="7" t="s">
        <v>24</v>
      </c>
      <c r="DC135" s="1" t="s">
        <v>25</v>
      </c>
      <c r="DD135" s="54">
        <v>8.65</v>
      </c>
      <c r="DE135" s="28">
        <v>8.65</v>
      </c>
      <c r="DF135" s="6"/>
      <c r="DG135" s="50"/>
      <c r="DH135" s="6"/>
      <c r="DI135" s="75">
        <v>0.5716</v>
      </c>
      <c r="DJ135" s="12">
        <f t="shared" si="31"/>
        <v>4.94434</v>
      </c>
      <c r="DK135" s="7"/>
      <c r="DL135" s="75">
        <v>0.3833</v>
      </c>
      <c r="DM135" s="12">
        <f t="shared" si="23"/>
        <v>3.3155449999999997</v>
      </c>
      <c r="DN135" s="17"/>
      <c r="DO135" s="75">
        <v>0.3833</v>
      </c>
      <c r="DP135" s="12">
        <f t="shared" si="24"/>
        <v>3.3155449999999997</v>
      </c>
      <c r="DQ135" s="17"/>
      <c r="DR135" s="75"/>
      <c r="DS135" s="12">
        <f t="shared" si="25"/>
      </c>
      <c r="DT135" s="17"/>
      <c r="DU135" s="75"/>
      <c r="DV135" s="12">
        <f t="shared" si="26"/>
      </c>
      <c r="DW135" s="17"/>
      <c r="DX135" s="75"/>
      <c r="DY135" s="12">
        <f t="shared" si="27"/>
      </c>
      <c r="DZ135" s="17"/>
      <c r="EA135" s="75"/>
      <c r="EB135" s="12">
        <f t="shared" si="28"/>
      </c>
      <c r="EC135" s="17"/>
      <c r="ED135" s="75"/>
      <c r="EE135" s="12">
        <f t="shared" si="29"/>
      </c>
    </row>
    <row r="136" spans="2:135" ht="15">
      <c r="B136" s="7"/>
      <c r="D136" s="6"/>
      <c r="E136" s="69"/>
      <c r="F136" s="6"/>
      <c r="G136" s="50"/>
      <c r="H136" s="6"/>
      <c r="I136" s="15"/>
      <c r="J136" s="12">
        <f t="shared" si="30"/>
      </c>
      <c r="K136" s="7"/>
      <c r="L136" s="15"/>
      <c r="M136" s="12">
        <f aca="true" t="shared" si="32" ref="M136:M157">IF(ISBLANK(L136)=FALSE,L136*$D136,"")</f>
      </c>
      <c r="N136" s="17"/>
      <c r="O136" s="15"/>
      <c r="P136" s="12">
        <f aca="true" t="shared" si="33" ref="P136:P157">IF(ISBLANK(O136)=FALSE,O136*$D136,"")</f>
      </c>
      <c r="Q136" s="17"/>
      <c r="R136" s="15"/>
      <c r="S136" s="12">
        <f aca="true" t="shared" si="34" ref="S136:S157">IF(ISBLANK(R136)=FALSE,R136*$D136,"")</f>
      </c>
      <c r="T136" s="17"/>
      <c r="U136" s="15"/>
      <c r="V136" s="12">
        <f aca="true" t="shared" si="35" ref="V136:V157">IF(ISBLANK(U136)=FALSE,U136*$D136,"")</f>
      </c>
      <c r="W136" s="17"/>
      <c r="X136" s="15"/>
      <c r="Y136" s="12">
        <f aca="true" t="shared" si="36" ref="Y136:Y157">IF(ISBLANK(X136)=FALSE,X136*$D136,"")</f>
      </c>
      <c r="Z136" s="17"/>
      <c r="AA136" s="15"/>
      <c r="AB136" s="12">
        <f aca="true" t="shared" si="37" ref="AB136:AB157">IF(ISBLANK(AA136)=FALSE,AA136*$D136,"")</f>
      </c>
      <c r="AC136" s="17"/>
      <c r="AD136" s="15"/>
      <c r="AE136" s="12">
        <f aca="true" t="shared" si="38" ref="AE136:AE157">IF(ISBLANK(AD136)=FALSE,AD136*$D136,"")</f>
      </c>
      <c r="AF136" s="22"/>
      <c r="AG136" s="22"/>
      <c r="DB136" s="7"/>
      <c r="DD136" s="6"/>
      <c r="DE136" s="69"/>
      <c r="DF136" s="6"/>
      <c r="DG136" s="50"/>
      <c r="DH136" s="6"/>
      <c r="DI136" s="15"/>
      <c r="DJ136" s="12">
        <f t="shared" si="31"/>
      </c>
      <c r="DK136" s="7"/>
      <c r="DL136" s="15"/>
      <c r="DM136" s="12">
        <f aca="true" t="shared" si="39" ref="DM136:DM157">IF(ISBLANK(DL136)=FALSE,DL136*$D136,"")</f>
      </c>
      <c r="DN136" s="17"/>
      <c r="DO136" s="15"/>
      <c r="DP136" s="12">
        <f aca="true" t="shared" si="40" ref="DP136:DP157">IF(ISBLANK(DO136)=FALSE,DO136*$D136,"")</f>
      </c>
      <c r="DQ136" s="17"/>
      <c r="DR136" s="15"/>
      <c r="DS136" s="12">
        <f aca="true" t="shared" si="41" ref="DS136:DS157">IF(ISBLANK(DR136)=FALSE,DR136*$D136,"")</f>
      </c>
      <c r="DT136" s="17"/>
      <c r="DU136" s="15"/>
      <c r="DV136" s="12">
        <f aca="true" t="shared" si="42" ref="DV136:DV157">IF(ISBLANK(DU136)=FALSE,DU136*$D136,"")</f>
      </c>
      <c r="DW136" s="17"/>
      <c r="DX136" s="15"/>
      <c r="DY136" s="12">
        <f aca="true" t="shared" si="43" ref="DY136:DY157">IF(ISBLANK(DX136)=FALSE,DX136*$D136,"")</f>
      </c>
      <c r="DZ136" s="17"/>
      <c r="EA136" s="15"/>
      <c r="EB136" s="12">
        <f aca="true" t="shared" si="44" ref="EB136:EB157">IF(ISBLANK(EA136)=FALSE,EA136*$D136,"")</f>
      </c>
      <c r="EC136" s="17"/>
      <c r="ED136" s="15"/>
      <c r="EE136" s="12">
        <f aca="true" t="shared" si="45" ref="EE136:EE157">IF(ISBLANK(ED136)=FALSE,ED136*$D136,"")</f>
      </c>
    </row>
    <row r="137" spans="2:135" ht="15">
      <c r="B137" s="5" t="s">
        <v>40</v>
      </c>
      <c r="D137" s="6"/>
      <c r="E137" s="69"/>
      <c r="F137" s="6"/>
      <c r="G137" s="50"/>
      <c r="H137" s="6"/>
      <c r="I137" s="15"/>
      <c r="J137" s="12">
        <f aca="true" t="shared" si="46" ref="J137:J157">IF(ISBLANK(I137)=FALSE,I137*$D137,"")</f>
      </c>
      <c r="K137" s="7"/>
      <c r="L137" s="15"/>
      <c r="M137" s="12">
        <f t="shared" si="32"/>
      </c>
      <c r="N137" s="21"/>
      <c r="O137" s="15"/>
      <c r="P137" s="12">
        <f t="shared" si="33"/>
      </c>
      <c r="Q137" s="21"/>
      <c r="R137" s="15"/>
      <c r="S137" s="12">
        <f t="shared" si="34"/>
      </c>
      <c r="T137" s="21"/>
      <c r="U137" s="15"/>
      <c r="V137" s="12">
        <f t="shared" si="35"/>
      </c>
      <c r="W137" s="21"/>
      <c r="X137" s="15"/>
      <c r="Y137" s="12">
        <f t="shared" si="36"/>
      </c>
      <c r="Z137" s="21"/>
      <c r="AA137" s="15"/>
      <c r="AB137" s="12">
        <f t="shared" si="37"/>
      </c>
      <c r="AC137" s="21"/>
      <c r="AD137" s="15"/>
      <c r="AE137" s="12">
        <f t="shared" si="38"/>
      </c>
      <c r="AF137" s="22"/>
      <c r="AG137" s="22"/>
      <c r="DB137" s="5" t="s">
        <v>40</v>
      </c>
      <c r="DD137" s="6"/>
      <c r="DE137" s="69"/>
      <c r="DF137" s="6"/>
      <c r="DG137" s="50"/>
      <c r="DH137" s="6"/>
      <c r="DI137" s="15"/>
      <c r="DJ137" s="12">
        <f aca="true" t="shared" si="47" ref="DJ137:DJ157">IF(ISBLANK(DI137)=FALSE,DI137*$D137,"")</f>
      </c>
      <c r="DK137" s="7"/>
      <c r="DL137" s="15"/>
      <c r="DM137" s="12">
        <f t="shared" si="39"/>
      </c>
      <c r="DN137" s="21"/>
      <c r="DO137" s="15"/>
      <c r="DP137" s="12">
        <f t="shared" si="40"/>
      </c>
      <c r="DQ137" s="21"/>
      <c r="DR137" s="15"/>
      <c r="DS137" s="12">
        <f t="shared" si="41"/>
      </c>
      <c r="DT137" s="21"/>
      <c r="DU137" s="15"/>
      <c r="DV137" s="12">
        <f t="shared" si="42"/>
      </c>
      <c r="DW137" s="21"/>
      <c r="DX137" s="15"/>
      <c r="DY137" s="12">
        <f t="shared" si="43"/>
      </c>
      <c r="DZ137" s="21"/>
      <c r="EA137" s="15"/>
      <c r="EB137" s="12">
        <f t="shared" si="44"/>
      </c>
      <c r="EC137" s="21"/>
      <c r="ED137" s="15"/>
      <c r="EE137" s="12">
        <f t="shared" si="45"/>
      </c>
    </row>
    <row r="138" spans="2:135" ht="15">
      <c r="B138" s="7" t="s">
        <v>26</v>
      </c>
      <c r="C138" s="1" t="s">
        <v>25</v>
      </c>
      <c r="D138" s="54">
        <v>16</v>
      </c>
      <c r="E138" s="28">
        <v>16</v>
      </c>
      <c r="F138" s="6"/>
      <c r="G138" s="50"/>
      <c r="H138" s="6"/>
      <c r="I138" s="75">
        <v>0.1534</v>
      </c>
      <c r="J138" s="12">
        <f t="shared" si="46"/>
        <v>2.4544</v>
      </c>
      <c r="K138" s="7"/>
      <c r="L138" s="75">
        <v>0.1534</v>
      </c>
      <c r="M138" s="12">
        <f t="shared" si="32"/>
        <v>2.4544</v>
      </c>
      <c r="N138" s="25"/>
      <c r="O138" s="75"/>
      <c r="P138" s="12">
        <f t="shared" si="33"/>
      </c>
      <c r="Q138" s="25"/>
      <c r="R138" s="75">
        <v>0.6481</v>
      </c>
      <c r="S138" s="12">
        <f t="shared" si="34"/>
        <v>10.3696</v>
      </c>
      <c r="T138" s="25"/>
      <c r="U138" s="75">
        <v>1.3099</v>
      </c>
      <c r="V138" s="12">
        <f t="shared" si="35"/>
        <v>20.9584</v>
      </c>
      <c r="W138" s="25"/>
      <c r="X138" s="75">
        <v>0.1529</v>
      </c>
      <c r="Y138" s="12">
        <f t="shared" si="36"/>
        <v>2.4464</v>
      </c>
      <c r="Z138" s="25"/>
      <c r="AA138" s="75">
        <v>0.3614</v>
      </c>
      <c r="AB138" s="12">
        <f t="shared" si="37"/>
        <v>5.7824</v>
      </c>
      <c r="AC138" s="25"/>
      <c r="AD138" s="75">
        <v>0.9718</v>
      </c>
      <c r="AE138" s="12">
        <f t="shared" si="38"/>
        <v>15.5488</v>
      </c>
      <c r="AF138" s="17"/>
      <c r="AG138" s="17"/>
      <c r="DB138" s="7" t="s">
        <v>26</v>
      </c>
      <c r="DC138" s="1" t="s">
        <v>25</v>
      </c>
      <c r="DD138" s="54">
        <v>16</v>
      </c>
      <c r="DE138" s="28">
        <v>16</v>
      </c>
      <c r="DF138" s="6"/>
      <c r="DG138" s="50"/>
      <c r="DH138" s="6"/>
      <c r="DI138" s="75">
        <v>0.1534</v>
      </c>
      <c r="DJ138" s="12">
        <f t="shared" si="47"/>
        <v>2.4544</v>
      </c>
      <c r="DK138" s="7"/>
      <c r="DL138" s="75">
        <v>0.1534</v>
      </c>
      <c r="DM138" s="12">
        <f t="shared" si="39"/>
        <v>2.4544</v>
      </c>
      <c r="DN138" s="25"/>
      <c r="DO138" s="75"/>
      <c r="DP138" s="12">
        <f t="shared" si="40"/>
      </c>
      <c r="DQ138" s="25"/>
      <c r="DR138" s="75">
        <v>0.6481</v>
      </c>
      <c r="DS138" s="12">
        <f t="shared" si="41"/>
        <v>10.3696</v>
      </c>
      <c r="DT138" s="25"/>
      <c r="DU138" s="75">
        <v>1.3099</v>
      </c>
      <c r="DV138" s="12">
        <f t="shared" si="42"/>
        <v>20.9584</v>
      </c>
      <c r="DW138" s="25"/>
      <c r="DX138" s="75">
        <v>0.1529</v>
      </c>
      <c r="DY138" s="12">
        <f t="shared" si="43"/>
        <v>2.4464</v>
      </c>
      <c r="DZ138" s="25"/>
      <c r="EA138" s="75">
        <v>0.3614</v>
      </c>
      <c r="EB138" s="12">
        <f t="shared" si="44"/>
        <v>5.7824</v>
      </c>
      <c r="EC138" s="25"/>
      <c r="ED138" s="75">
        <v>0.9718</v>
      </c>
      <c r="EE138" s="12">
        <f t="shared" si="45"/>
        <v>15.5488</v>
      </c>
    </row>
    <row r="139" spans="2:135" ht="15">
      <c r="B139" s="7" t="s">
        <v>24</v>
      </c>
      <c r="C139" s="1" t="s">
        <v>25</v>
      </c>
      <c r="D139" s="54">
        <v>16</v>
      </c>
      <c r="E139" s="28">
        <v>16</v>
      </c>
      <c r="F139" s="6"/>
      <c r="G139" s="50"/>
      <c r="H139" s="6"/>
      <c r="I139" s="75">
        <v>0.0582</v>
      </c>
      <c r="J139" s="12">
        <f t="shared" si="46"/>
        <v>0.9312</v>
      </c>
      <c r="K139" s="7"/>
      <c r="L139" s="75">
        <v>0.0582</v>
      </c>
      <c r="M139" s="12">
        <f t="shared" si="32"/>
        <v>0.9312</v>
      </c>
      <c r="N139" s="25"/>
      <c r="O139" s="75">
        <v>0.0873</v>
      </c>
      <c r="P139" s="12">
        <f t="shared" si="33"/>
        <v>1.3968</v>
      </c>
      <c r="Q139" s="25"/>
      <c r="R139" s="75">
        <v>0.5241</v>
      </c>
      <c r="S139" s="12">
        <f t="shared" si="34"/>
        <v>8.3856</v>
      </c>
      <c r="T139" s="25"/>
      <c r="U139" s="75">
        <v>0.8516</v>
      </c>
      <c r="V139" s="12">
        <f t="shared" si="35"/>
        <v>13.6256</v>
      </c>
      <c r="W139" s="25"/>
      <c r="X139" s="75">
        <v>1.0173</v>
      </c>
      <c r="Y139" s="12">
        <f t="shared" si="36"/>
        <v>16.2768</v>
      </c>
      <c r="Z139" s="25"/>
      <c r="AA139" s="75">
        <v>1.0576</v>
      </c>
      <c r="AB139" s="12">
        <f t="shared" si="37"/>
        <v>16.9216</v>
      </c>
      <c r="AC139" s="25"/>
      <c r="AD139" s="75">
        <f>0.8474</f>
        <v>0.8474</v>
      </c>
      <c r="AE139" s="12">
        <f t="shared" si="38"/>
        <v>13.5584</v>
      </c>
      <c r="AF139" s="17"/>
      <c r="AG139" s="17"/>
      <c r="DB139" s="7" t="s">
        <v>24</v>
      </c>
      <c r="DC139" s="1" t="s">
        <v>25</v>
      </c>
      <c r="DD139" s="54">
        <v>16</v>
      </c>
      <c r="DE139" s="28">
        <v>16</v>
      </c>
      <c r="DF139" s="6"/>
      <c r="DG139" s="50"/>
      <c r="DH139" s="6"/>
      <c r="DI139" s="75">
        <v>0.0582</v>
      </c>
      <c r="DJ139" s="12">
        <f t="shared" si="47"/>
        <v>0.9312</v>
      </c>
      <c r="DK139" s="7"/>
      <c r="DL139" s="75">
        <v>0.0582</v>
      </c>
      <c r="DM139" s="12">
        <f t="shared" si="39"/>
        <v>0.9312</v>
      </c>
      <c r="DN139" s="25"/>
      <c r="DO139" s="75">
        <v>0.0873</v>
      </c>
      <c r="DP139" s="12">
        <f t="shared" si="40"/>
        <v>1.3968</v>
      </c>
      <c r="DQ139" s="25"/>
      <c r="DR139" s="75">
        <v>0.5241</v>
      </c>
      <c r="DS139" s="12">
        <f t="shared" si="41"/>
        <v>8.3856</v>
      </c>
      <c r="DT139" s="25"/>
      <c r="DU139" s="75">
        <v>0.8516</v>
      </c>
      <c r="DV139" s="12">
        <f t="shared" si="42"/>
        <v>13.6256</v>
      </c>
      <c r="DW139" s="25"/>
      <c r="DX139" s="75">
        <v>1.0173</v>
      </c>
      <c r="DY139" s="12">
        <f t="shared" si="43"/>
        <v>16.2768</v>
      </c>
      <c r="DZ139" s="25"/>
      <c r="EA139" s="75">
        <v>1.0576</v>
      </c>
      <c r="EB139" s="12">
        <f t="shared" si="44"/>
        <v>16.9216</v>
      </c>
      <c r="EC139" s="25"/>
      <c r="ED139" s="75">
        <f>0.8474</f>
        <v>0.8474</v>
      </c>
      <c r="EE139" s="12">
        <f t="shared" si="45"/>
        <v>13.5584</v>
      </c>
    </row>
    <row r="140" spans="2:135" ht="15">
      <c r="B140" s="7" t="s">
        <v>27</v>
      </c>
      <c r="C140" s="1" t="s">
        <v>25</v>
      </c>
      <c r="D140" s="54">
        <v>16</v>
      </c>
      <c r="E140" s="28">
        <v>16</v>
      </c>
      <c r="F140" s="6"/>
      <c r="G140" s="50"/>
      <c r="H140" s="6"/>
      <c r="I140" s="75">
        <v>0.1</v>
      </c>
      <c r="J140" s="12">
        <f t="shared" si="46"/>
        <v>1.6</v>
      </c>
      <c r="K140" s="7"/>
      <c r="L140" s="75">
        <v>0.1</v>
      </c>
      <c r="M140" s="12">
        <f t="shared" si="32"/>
        <v>1.6</v>
      </c>
      <c r="N140" s="25"/>
      <c r="O140" s="75">
        <v>0.1</v>
      </c>
      <c r="P140" s="12">
        <f t="shared" si="33"/>
        <v>1.6</v>
      </c>
      <c r="Q140" s="25"/>
      <c r="R140" s="75">
        <v>0.115</v>
      </c>
      <c r="S140" s="12">
        <f t="shared" si="34"/>
        <v>1.84</v>
      </c>
      <c r="T140" s="25"/>
      <c r="U140" s="75">
        <v>0.115</v>
      </c>
      <c r="V140" s="12">
        <f t="shared" si="35"/>
        <v>1.84</v>
      </c>
      <c r="W140" s="25"/>
      <c r="X140" s="75">
        <v>0.1</v>
      </c>
      <c r="Y140" s="12">
        <f t="shared" si="36"/>
        <v>1.6</v>
      </c>
      <c r="Z140" s="25"/>
      <c r="AA140" s="75">
        <v>0.115</v>
      </c>
      <c r="AB140" s="12">
        <f t="shared" si="37"/>
        <v>1.84</v>
      </c>
      <c r="AC140" s="25"/>
      <c r="AD140" s="75">
        <v>0.115</v>
      </c>
      <c r="AE140" s="12">
        <f t="shared" si="38"/>
        <v>1.84</v>
      </c>
      <c r="AF140" s="17"/>
      <c r="AG140" s="17"/>
      <c r="DB140" s="7" t="s">
        <v>27</v>
      </c>
      <c r="DC140" s="1" t="s">
        <v>25</v>
      </c>
      <c r="DD140" s="54">
        <v>16</v>
      </c>
      <c r="DE140" s="28">
        <v>16</v>
      </c>
      <c r="DF140" s="6"/>
      <c r="DG140" s="50"/>
      <c r="DH140" s="6"/>
      <c r="DI140" s="75">
        <v>0.1</v>
      </c>
      <c r="DJ140" s="12">
        <f t="shared" si="47"/>
        <v>1.6</v>
      </c>
      <c r="DK140" s="7"/>
      <c r="DL140" s="75">
        <v>0.1</v>
      </c>
      <c r="DM140" s="12">
        <f t="shared" si="39"/>
        <v>1.6</v>
      </c>
      <c r="DN140" s="25"/>
      <c r="DO140" s="75">
        <v>0.1</v>
      </c>
      <c r="DP140" s="12">
        <f t="shared" si="40"/>
        <v>1.6</v>
      </c>
      <c r="DQ140" s="25"/>
      <c r="DR140" s="75">
        <v>0.115</v>
      </c>
      <c r="DS140" s="12">
        <f t="shared" si="41"/>
        <v>1.84</v>
      </c>
      <c r="DT140" s="25"/>
      <c r="DU140" s="75">
        <v>0.115</v>
      </c>
      <c r="DV140" s="12">
        <f t="shared" si="42"/>
        <v>1.84</v>
      </c>
      <c r="DW140" s="25"/>
      <c r="DX140" s="75">
        <v>0.1</v>
      </c>
      <c r="DY140" s="12">
        <f t="shared" si="43"/>
        <v>1.6</v>
      </c>
      <c r="DZ140" s="25"/>
      <c r="EA140" s="75">
        <v>0.115</v>
      </c>
      <c r="EB140" s="12">
        <f t="shared" si="44"/>
        <v>1.84</v>
      </c>
      <c r="EC140" s="25"/>
      <c r="ED140" s="75">
        <v>0.115</v>
      </c>
      <c r="EE140" s="12">
        <f t="shared" si="45"/>
        <v>1.84</v>
      </c>
    </row>
    <row r="141" spans="2:135" ht="15">
      <c r="B141" s="7" t="s">
        <v>139</v>
      </c>
      <c r="C141" s="1" t="s">
        <v>25</v>
      </c>
      <c r="D141" s="54">
        <v>16</v>
      </c>
      <c r="E141" s="28">
        <v>16</v>
      </c>
      <c r="F141" s="6"/>
      <c r="G141" s="50"/>
      <c r="H141" s="6"/>
      <c r="I141" s="75"/>
      <c r="J141" s="12">
        <f t="shared" si="46"/>
      </c>
      <c r="K141" s="7"/>
      <c r="L141" s="75"/>
      <c r="M141" s="12">
        <f t="shared" si="32"/>
      </c>
      <c r="N141" s="25"/>
      <c r="O141" s="75"/>
      <c r="P141" s="12">
        <f t="shared" si="33"/>
      </c>
      <c r="Q141" s="25"/>
      <c r="R141" s="75"/>
      <c r="S141" s="12">
        <f t="shared" si="34"/>
      </c>
      <c r="T141" s="25"/>
      <c r="U141" s="75">
        <v>0.0492</v>
      </c>
      <c r="V141" s="12">
        <f t="shared" si="35"/>
        <v>0.7872</v>
      </c>
      <c r="W141" s="25"/>
      <c r="X141" s="75">
        <v>0.0428</v>
      </c>
      <c r="Y141" s="12">
        <f t="shared" si="36"/>
        <v>0.6848</v>
      </c>
      <c r="Z141" s="25"/>
      <c r="AA141" s="75">
        <v>0.1314</v>
      </c>
      <c r="AB141" s="12">
        <f t="shared" si="37"/>
        <v>2.1024</v>
      </c>
      <c r="AC141" s="25"/>
      <c r="AD141" s="75">
        <v>0.0492</v>
      </c>
      <c r="AE141" s="12">
        <f t="shared" si="38"/>
        <v>0.7872</v>
      </c>
      <c r="AF141" s="17"/>
      <c r="AG141" s="17"/>
      <c r="DB141" s="7" t="s">
        <v>139</v>
      </c>
      <c r="DC141" s="1" t="s">
        <v>25</v>
      </c>
      <c r="DD141" s="54">
        <v>16</v>
      </c>
      <c r="DE141" s="28">
        <v>16</v>
      </c>
      <c r="DF141" s="6"/>
      <c r="DG141" s="50"/>
      <c r="DH141" s="6"/>
      <c r="DI141" s="75"/>
      <c r="DJ141" s="12">
        <f t="shared" si="47"/>
      </c>
      <c r="DK141" s="7"/>
      <c r="DL141" s="75"/>
      <c r="DM141" s="12">
        <f t="shared" si="39"/>
      </c>
      <c r="DN141" s="25"/>
      <c r="DO141" s="75"/>
      <c r="DP141" s="12">
        <f t="shared" si="40"/>
      </c>
      <c r="DQ141" s="25"/>
      <c r="DR141" s="75"/>
      <c r="DS141" s="12">
        <f t="shared" si="41"/>
      </c>
      <c r="DT141" s="25"/>
      <c r="DU141" s="75">
        <v>0.0492</v>
      </c>
      <c r="DV141" s="12">
        <f t="shared" si="42"/>
        <v>0.7872</v>
      </c>
      <c r="DW141" s="25"/>
      <c r="DX141" s="75">
        <v>0.0428</v>
      </c>
      <c r="DY141" s="12">
        <f t="shared" si="43"/>
        <v>0.6848</v>
      </c>
      <c r="DZ141" s="25"/>
      <c r="EA141" s="75">
        <v>0.1314</v>
      </c>
      <c r="EB141" s="12">
        <f t="shared" si="44"/>
        <v>2.1024</v>
      </c>
      <c r="EC141" s="25"/>
      <c r="ED141" s="75">
        <v>0.0492</v>
      </c>
      <c r="EE141" s="12">
        <f t="shared" si="45"/>
        <v>0.7872</v>
      </c>
    </row>
    <row r="142" spans="2:135" ht="15">
      <c r="B142" s="7" t="s">
        <v>140</v>
      </c>
      <c r="C142" s="1" t="s">
        <v>25</v>
      </c>
      <c r="D142" s="54">
        <v>16</v>
      </c>
      <c r="E142" s="28">
        <v>16</v>
      </c>
      <c r="F142" s="6"/>
      <c r="G142" s="50"/>
      <c r="H142" s="6"/>
      <c r="I142" s="75"/>
      <c r="J142" s="12">
        <f t="shared" si="46"/>
      </c>
      <c r="K142" s="7"/>
      <c r="L142" s="75"/>
      <c r="M142" s="12">
        <f t="shared" si="32"/>
      </c>
      <c r="N142" s="25"/>
      <c r="O142" s="75"/>
      <c r="P142" s="12">
        <f t="shared" si="33"/>
      </c>
      <c r="Q142" s="25"/>
      <c r="R142" s="75"/>
      <c r="S142" s="12">
        <f t="shared" si="34"/>
      </c>
      <c r="T142" s="25"/>
      <c r="U142" s="75">
        <v>0.0657</v>
      </c>
      <c r="V142" s="12">
        <f t="shared" si="35"/>
        <v>1.0512</v>
      </c>
      <c r="W142" s="25"/>
      <c r="X142" s="75">
        <v>0.0628</v>
      </c>
      <c r="Y142" s="12">
        <f t="shared" si="36"/>
        <v>1.0048</v>
      </c>
      <c r="Z142" s="25"/>
      <c r="AA142" s="75">
        <v>0.0492</v>
      </c>
      <c r="AB142" s="12">
        <f t="shared" si="37"/>
        <v>0.7872</v>
      </c>
      <c r="AC142" s="25"/>
      <c r="AD142" s="75"/>
      <c r="AE142" s="12">
        <f t="shared" si="38"/>
      </c>
      <c r="AF142" s="17"/>
      <c r="AG142" s="17"/>
      <c r="DB142" s="7" t="s">
        <v>140</v>
      </c>
      <c r="DC142" s="1" t="s">
        <v>25</v>
      </c>
      <c r="DD142" s="54">
        <v>16</v>
      </c>
      <c r="DE142" s="28">
        <v>16</v>
      </c>
      <c r="DF142" s="6"/>
      <c r="DG142" s="50"/>
      <c r="DH142" s="6"/>
      <c r="DI142" s="75"/>
      <c r="DJ142" s="12">
        <f t="shared" si="47"/>
      </c>
      <c r="DK142" s="7"/>
      <c r="DL142" s="75"/>
      <c r="DM142" s="12">
        <f t="shared" si="39"/>
      </c>
      <c r="DN142" s="25"/>
      <c r="DO142" s="75"/>
      <c r="DP142" s="12">
        <f t="shared" si="40"/>
      </c>
      <c r="DQ142" s="25"/>
      <c r="DR142" s="75"/>
      <c r="DS142" s="12">
        <f t="shared" si="41"/>
      </c>
      <c r="DT142" s="25"/>
      <c r="DU142" s="75">
        <v>0.0657</v>
      </c>
      <c r="DV142" s="12">
        <f t="shared" si="42"/>
        <v>1.0512</v>
      </c>
      <c r="DW142" s="25"/>
      <c r="DX142" s="75">
        <v>0.0628</v>
      </c>
      <c r="DY142" s="12">
        <f t="shared" si="43"/>
        <v>1.0048</v>
      </c>
      <c r="DZ142" s="25"/>
      <c r="EA142" s="75">
        <v>0.0492</v>
      </c>
      <c r="EB142" s="12">
        <f t="shared" si="44"/>
        <v>0.7872</v>
      </c>
      <c r="EC142" s="25"/>
      <c r="ED142" s="75"/>
      <c r="EE142" s="12">
        <f t="shared" si="45"/>
      </c>
    </row>
    <row r="143" spans="2:135" ht="15">
      <c r="B143" s="7"/>
      <c r="D143" s="6"/>
      <c r="E143" s="69"/>
      <c r="F143" s="6"/>
      <c r="G143" s="50"/>
      <c r="H143" s="6"/>
      <c r="I143" s="15"/>
      <c r="J143" s="12">
        <f t="shared" si="46"/>
      </c>
      <c r="K143" s="7"/>
      <c r="L143" s="15"/>
      <c r="M143" s="12">
        <f t="shared" si="32"/>
      </c>
      <c r="N143" s="25"/>
      <c r="O143" s="15"/>
      <c r="P143" s="12">
        <f t="shared" si="33"/>
      </c>
      <c r="Q143" s="25"/>
      <c r="R143" s="15"/>
      <c r="S143" s="12">
        <f t="shared" si="34"/>
      </c>
      <c r="T143" s="25"/>
      <c r="U143" s="15"/>
      <c r="V143" s="12">
        <f t="shared" si="35"/>
      </c>
      <c r="W143" s="25"/>
      <c r="X143" s="15"/>
      <c r="Y143" s="12">
        <f t="shared" si="36"/>
      </c>
      <c r="Z143" s="25"/>
      <c r="AA143" s="15"/>
      <c r="AB143" s="12">
        <f t="shared" si="37"/>
      </c>
      <c r="AC143" s="25"/>
      <c r="AD143" s="15"/>
      <c r="AE143" s="12">
        <f t="shared" si="38"/>
      </c>
      <c r="AF143" s="17"/>
      <c r="AG143" s="17"/>
      <c r="DB143" s="7"/>
      <c r="DD143" s="6"/>
      <c r="DE143" s="69"/>
      <c r="DF143" s="6"/>
      <c r="DG143" s="50"/>
      <c r="DH143" s="6"/>
      <c r="DI143" s="15"/>
      <c r="DJ143" s="12">
        <f t="shared" si="47"/>
      </c>
      <c r="DK143" s="7"/>
      <c r="DL143" s="15"/>
      <c r="DM143" s="12">
        <f t="shared" si="39"/>
      </c>
      <c r="DN143" s="25"/>
      <c r="DO143" s="15"/>
      <c r="DP143" s="12">
        <f t="shared" si="40"/>
      </c>
      <c r="DQ143" s="25"/>
      <c r="DR143" s="15"/>
      <c r="DS143" s="12">
        <f t="shared" si="41"/>
      </c>
      <c r="DT143" s="25"/>
      <c r="DU143" s="15"/>
      <c r="DV143" s="12">
        <f t="shared" si="42"/>
      </c>
      <c r="DW143" s="25"/>
      <c r="DX143" s="15"/>
      <c r="DY143" s="12">
        <f t="shared" si="43"/>
      </c>
      <c r="DZ143" s="25"/>
      <c r="EA143" s="15"/>
      <c r="EB143" s="12">
        <f t="shared" si="44"/>
      </c>
      <c r="EC143" s="25"/>
      <c r="ED143" s="15"/>
      <c r="EE143" s="12">
        <f t="shared" si="45"/>
      </c>
    </row>
    <row r="144" spans="2:135" ht="15">
      <c r="B144" s="5" t="s">
        <v>141</v>
      </c>
      <c r="D144" s="6"/>
      <c r="E144" s="69"/>
      <c r="F144" s="6"/>
      <c r="G144" s="50"/>
      <c r="H144" s="6"/>
      <c r="I144" s="15"/>
      <c r="J144" s="12">
        <f t="shared" si="46"/>
      </c>
      <c r="K144" s="7"/>
      <c r="L144" s="15"/>
      <c r="M144" s="12">
        <f t="shared" si="32"/>
      </c>
      <c r="N144" s="25"/>
      <c r="O144" s="15"/>
      <c r="P144" s="12">
        <f t="shared" si="33"/>
      </c>
      <c r="Q144" s="25"/>
      <c r="R144" s="15"/>
      <c r="S144" s="12">
        <f t="shared" si="34"/>
      </c>
      <c r="T144" s="25"/>
      <c r="U144" s="15"/>
      <c r="V144" s="12">
        <f t="shared" si="35"/>
      </c>
      <c r="W144" s="25"/>
      <c r="X144" s="15"/>
      <c r="Y144" s="12">
        <f t="shared" si="36"/>
      </c>
      <c r="Z144" s="25"/>
      <c r="AA144" s="15"/>
      <c r="AB144" s="12">
        <f t="shared" si="37"/>
      </c>
      <c r="AC144" s="25"/>
      <c r="AD144" s="15"/>
      <c r="AE144" s="12">
        <f t="shared" si="38"/>
      </c>
      <c r="AF144" s="17"/>
      <c r="AG144" s="17"/>
      <c r="DB144" s="5" t="s">
        <v>141</v>
      </c>
      <c r="DD144" s="6"/>
      <c r="DE144" s="69"/>
      <c r="DF144" s="6"/>
      <c r="DG144" s="50"/>
      <c r="DH144" s="6"/>
      <c r="DI144" s="15"/>
      <c r="DJ144" s="12">
        <f t="shared" si="47"/>
      </c>
      <c r="DK144" s="7"/>
      <c r="DL144" s="15"/>
      <c r="DM144" s="12">
        <f t="shared" si="39"/>
      </c>
      <c r="DN144" s="25"/>
      <c r="DO144" s="15"/>
      <c r="DP144" s="12">
        <f t="shared" si="40"/>
      </c>
      <c r="DQ144" s="25"/>
      <c r="DR144" s="15"/>
      <c r="DS144" s="12">
        <f t="shared" si="41"/>
      </c>
      <c r="DT144" s="25"/>
      <c r="DU144" s="15"/>
      <c r="DV144" s="12">
        <f t="shared" si="42"/>
      </c>
      <c r="DW144" s="25"/>
      <c r="DX144" s="15"/>
      <c r="DY144" s="12">
        <f t="shared" si="43"/>
      </c>
      <c r="DZ144" s="25"/>
      <c r="EA144" s="15"/>
      <c r="EB144" s="12">
        <f t="shared" si="44"/>
      </c>
      <c r="EC144" s="25"/>
      <c r="ED144" s="15"/>
      <c r="EE144" s="12">
        <f t="shared" si="45"/>
      </c>
    </row>
    <row r="145" spans="2:135" ht="15">
      <c r="B145" s="7" t="s">
        <v>142</v>
      </c>
      <c r="C145" s="1" t="s">
        <v>25</v>
      </c>
      <c r="D145" s="54">
        <v>9</v>
      </c>
      <c r="E145" s="28">
        <v>9</v>
      </c>
      <c r="F145" s="6"/>
      <c r="G145" s="50"/>
      <c r="H145" s="6"/>
      <c r="I145" s="75"/>
      <c r="J145" s="12">
        <f t="shared" si="46"/>
      </c>
      <c r="K145" s="7"/>
      <c r="L145" s="75"/>
      <c r="M145" s="12">
        <f t="shared" si="32"/>
      </c>
      <c r="N145" s="25"/>
      <c r="O145" s="75"/>
      <c r="P145" s="12">
        <f t="shared" si="33"/>
      </c>
      <c r="Q145" s="25"/>
      <c r="R145" s="75"/>
      <c r="S145" s="12">
        <f t="shared" si="34"/>
      </c>
      <c r="T145" s="25"/>
      <c r="U145" s="75"/>
      <c r="V145" s="12">
        <f t="shared" si="35"/>
      </c>
      <c r="W145" s="25"/>
      <c r="X145" s="75"/>
      <c r="Y145" s="12">
        <f t="shared" si="36"/>
      </c>
      <c r="Z145" s="25"/>
      <c r="AA145" s="75">
        <v>0.1714</v>
      </c>
      <c r="AB145" s="12">
        <f t="shared" si="37"/>
        <v>1.5426</v>
      </c>
      <c r="AC145" s="25"/>
      <c r="AD145" s="75"/>
      <c r="AE145" s="12">
        <f t="shared" si="38"/>
      </c>
      <c r="AF145" s="17"/>
      <c r="AG145" s="17"/>
      <c r="DB145" s="7" t="s">
        <v>142</v>
      </c>
      <c r="DC145" s="1" t="s">
        <v>25</v>
      </c>
      <c r="DD145" s="54">
        <v>9</v>
      </c>
      <c r="DE145" s="28">
        <v>9</v>
      </c>
      <c r="DF145" s="6"/>
      <c r="DG145" s="50"/>
      <c r="DH145" s="6"/>
      <c r="DI145" s="75"/>
      <c r="DJ145" s="12">
        <f t="shared" si="47"/>
      </c>
      <c r="DK145" s="7"/>
      <c r="DL145" s="75"/>
      <c r="DM145" s="12">
        <f t="shared" si="39"/>
      </c>
      <c r="DN145" s="25"/>
      <c r="DO145" s="75"/>
      <c r="DP145" s="12">
        <f t="shared" si="40"/>
      </c>
      <c r="DQ145" s="25"/>
      <c r="DR145" s="75"/>
      <c r="DS145" s="12">
        <f t="shared" si="41"/>
      </c>
      <c r="DT145" s="25"/>
      <c r="DU145" s="75"/>
      <c r="DV145" s="12">
        <f t="shared" si="42"/>
      </c>
      <c r="DW145" s="25"/>
      <c r="DX145" s="75"/>
      <c r="DY145" s="12">
        <f t="shared" si="43"/>
      </c>
      <c r="DZ145" s="25"/>
      <c r="EA145" s="75">
        <v>0.1714</v>
      </c>
      <c r="EB145" s="12">
        <f t="shared" si="44"/>
        <v>1.5426</v>
      </c>
      <c r="EC145" s="25"/>
      <c r="ED145" s="75"/>
      <c r="EE145" s="12">
        <f t="shared" si="45"/>
      </c>
    </row>
    <row r="146" spans="2:135" ht="15">
      <c r="B146" s="7"/>
      <c r="D146" s="6"/>
      <c r="E146" s="69"/>
      <c r="F146" s="6"/>
      <c r="G146" s="50"/>
      <c r="H146" s="6"/>
      <c r="I146" s="15"/>
      <c r="J146" s="12">
        <f t="shared" si="46"/>
      </c>
      <c r="K146" s="7"/>
      <c r="L146" s="15"/>
      <c r="M146" s="12">
        <f t="shared" si="32"/>
      </c>
      <c r="N146" s="25"/>
      <c r="O146" s="15"/>
      <c r="P146" s="12">
        <f t="shared" si="33"/>
      </c>
      <c r="Q146" s="25"/>
      <c r="R146" s="15"/>
      <c r="S146" s="12">
        <f t="shared" si="34"/>
      </c>
      <c r="T146" s="25"/>
      <c r="U146" s="15"/>
      <c r="V146" s="12">
        <f t="shared" si="35"/>
      </c>
      <c r="W146" s="25"/>
      <c r="X146" s="15"/>
      <c r="Y146" s="12">
        <f t="shared" si="36"/>
      </c>
      <c r="Z146" s="25"/>
      <c r="AA146" s="15"/>
      <c r="AB146" s="12">
        <f t="shared" si="37"/>
      </c>
      <c r="AC146" s="25"/>
      <c r="AD146" s="15"/>
      <c r="AE146" s="12">
        <f t="shared" si="38"/>
      </c>
      <c r="AF146" s="17"/>
      <c r="AG146" s="17"/>
      <c r="DB146" s="7"/>
      <c r="DD146" s="6"/>
      <c r="DE146" s="69"/>
      <c r="DF146" s="6"/>
      <c r="DG146" s="50"/>
      <c r="DH146" s="6"/>
      <c r="DI146" s="15"/>
      <c r="DJ146" s="12">
        <f t="shared" si="47"/>
      </c>
      <c r="DK146" s="7"/>
      <c r="DL146" s="15"/>
      <c r="DM146" s="12">
        <f t="shared" si="39"/>
      </c>
      <c r="DN146" s="25"/>
      <c r="DO146" s="15"/>
      <c r="DP146" s="12">
        <f t="shared" si="40"/>
      </c>
      <c r="DQ146" s="25"/>
      <c r="DR146" s="15"/>
      <c r="DS146" s="12">
        <f t="shared" si="41"/>
      </c>
      <c r="DT146" s="25"/>
      <c r="DU146" s="15"/>
      <c r="DV146" s="12">
        <f t="shared" si="42"/>
      </c>
      <c r="DW146" s="25"/>
      <c r="DX146" s="15"/>
      <c r="DY146" s="12">
        <f t="shared" si="43"/>
      </c>
      <c r="DZ146" s="25"/>
      <c r="EA146" s="15"/>
      <c r="EB146" s="12">
        <f t="shared" si="44"/>
      </c>
      <c r="EC146" s="25"/>
      <c r="ED146" s="15"/>
      <c r="EE146" s="12">
        <f t="shared" si="45"/>
      </c>
    </row>
    <row r="147" spans="2:135" ht="15">
      <c r="B147" s="5" t="s">
        <v>42</v>
      </c>
      <c r="D147" s="6"/>
      <c r="E147" s="69"/>
      <c r="F147" s="6"/>
      <c r="G147" s="50"/>
      <c r="H147" s="6"/>
      <c r="I147" s="15"/>
      <c r="J147" s="12">
        <f t="shared" si="46"/>
      </c>
      <c r="K147" s="7"/>
      <c r="L147" s="15"/>
      <c r="M147" s="12">
        <f t="shared" si="32"/>
      </c>
      <c r="O147" s="15"/>
      <c r="P147" s="12">
        <f t="shared" si="33"/>
      </c>
      <c r="R147" s="15"/>
      <c r="S147" s="12">
        <f t="shared" si="34"/>
      </c>
      <c r="U147" s="15"/>
      <c r="V147" s="12">
        <f t="shared" si="35"/>
      </c>
      <c r="X147" s="15"/>
      <c r="Y147" s="12">
        <f t="shared" si="36"/>
      </c>
      <c r="AA147" s="15"/>
      <c r="AB147" s="12">
        <f t="shared" si="37"/>
      </c>
      <c r="AD147" s="15"/>
      <c r="AE147" s="12">
        <f t="shared" si="38"/>
      </c>
      <c r="AF147" s="15"/>
      <c r="AG147" s="6"/>
      <c r="DB147" s="5" t="s">
        <v>42</v>
      </c>
      <c r="DD147" s="6"/>
      <c r="DE147" s="69"/>
      <c r="DF147" s="6"/>
      <c r="DG147" s="50"/>
      <c r="DH147" s="6"/>
      <c r="DI147" s="15"/>
      <c r="DJ147" s="12">
        <f t="shared" si="47"/>
      </c>
      <c r="DK147" s="7"/>
      <c r="DL147" s="15"/>
      <c r="DM147" s="12">
        <f t="shared" si="39"/>
      </c>
      <c r="DO147" s="15"/>
      <c r="DP147" s="12">
        <f t="shared" si="40"/>
      </c>
      <c r="DR147" s="15"/>
      <c r="DS147" s="12">
        <f t="shared" si="41"/>
      </c>
      <c r="DU147" s="15"/>
      <c r="DV147" s="12">
        <f t="shared" si="42"/>
      </c>
      <c r="DX147" s="15"/>
      <c r="DY147" s="12">
        <f t="shared" si="43"/>
      </c>
      <c r="EA147" s="15"/>
      <c r="EB147" s="12">
        <f t="shared" si="44"/>
      </c>
      <c r="ED147" s="15"/>
      <c r="EE147" s="12">
        <f t="shared" si="45"/>
      </c>
    </row>
    <row r="148" spans="2:135" ht="15">
      <c r="B148" s="7" t="s">
        <v>26</v>
      </c>
      <c r="C148" s="1" t="s">
        <v>25</v>
      </c>
      <c r="D148" s="54">
        <v>13</v>
      </c>
      <c r="E148" s="28">
        <v>13</v>
      </c>
      <c r="F148" s="6"/>
      <c r="G148" s="50"/>
      <c r="H148" s="6"/>
      <c r="I148" s="75">
        <v>0.5143</v>
      </c>
      <c r="J148" s="12">
        <f t="shared" si="46"/>
        <v>6.6859</v>
      </c>
      <c r="K148" s="7"/>
      <c r="L148" s="75">
        <v>0.4075</v>
      </c>
      <c r="M148" s="12">
        <f t="shared" si="32"/>
        <v>5.297499999999999</v>
      </c>
      <c r="O148" s="75"/>
      <c r="P148" s="12">
        <f t="shared" si="33"/>
      </c>
      <c r="R148" s="75"/>
      <c r="S148" s="12">
        <f t="shared" si="34"/>
      </c>
      <c r="U148" s="75"/>
      <c r="V148" s="12">
        <f t="shared" si="35"/>
      </c>
      <c r="X148" s="75"/>
      <c r="Y148" s="12">
        <f t="shared" si="36"/>
      </c>
      <c r="AA148" s="75"/>
      <c r="AB148" s="12">
        <f t="shared" si="37"/>
      </c>
      <c r="AD148" s="75"/>
      <c r="AE148" s="12">
        <f t="shared" si="38"/>
      </c>
      <c r="DB148" s="7" t="s">
        <v>26</v>
      </c>
      <c r="DC148" s="1" t="s">
        <v>25</v>
      </c>
      <c r="DD148" s="54">
        <v>13</v>
      </c>
      <c r="DE148" s="28">
        <v>13</v>
      </c>
      <c r="DF148" s="6"/>
      <c r="DG148" s="50"/>
      <c r="DH148" s="6"/>
      <c r="DI148" s="75">
        <v>0.5143</v>
      </c>
      <c r="DJ148" s="12">
        <f t="shared" si="47"/>
        <v>6.6859</v>
      </c>
      <c r="DK148" s="7"/>
      <c r="DL148" s="75">
        <v>0.4075</v>
      </c>
      <c r="DM148" s="12">
        <f t="shared" si="39"/>
        <v>5.297499999999999</v>
      </c>
      <c r="DO148" s="75"/>
      <c r="DP148" s="12">
        <f t="shared" si="40"/>
      </c>
      <c r="DR148" s="75"/>
      <c r="DS148" s="12">
        <f t="shared" si="41"/>
      </c>
      <c r="DU148" s="75"/>
      <c r="DV148" s="12">
        <f t="shared" si="42"/>
      </c>
      <c r="DX148" s="75"/>
      <c r="DY148" s="12">
        <f t="shared" si="43"/>
      </c>
      <c r="EA148" s="75"/>
      <c r="EB148" s="12">
        <f t="shared" si="44"/>
      </c>
      <c r="ED148" s="75"/>
      <c r="EE148" s="12">
        <f t="shared" si="45"/>
      </c>
    </row>
    <row r="149" spans="2:135" ht="15">
      <c r="B149" s="7" t="s">
        <v>24</v>
      </c>
      <c r="C149" s="1" t="s">
        <v>25</v>
      </c>
      <c r="D149" s="54">
        <v>13</v>
      </c>
      <c r="E149" s="28">
        <v>13</v>
      </c>
      <c r="F149" s="6"/>
      <c r="G149" s="50"/>
      <c r="H149" s="6"/>
      <c r="I149" s="75">
        <v>0.0616</v>
      </c>
      <c r="J149" s="12">
        <f t="shared" si="46"/>
        <v>0.8008000000000001</v>
      </c>
      <c r="K149" s="7"/>
      <c r="L149" s="75">
        <v>0.0616</v>
      </c>
      <c r="M149" s="12">
        <f t="shared" si="32"/>
        <v>0.8008000000000001</v>
      </c>
      <c r="O149" s="75">
        <v>0.0616</v>
      </c>
      <c r="P149" s="12">
        <f t="shared" si="33"/>
        <v>0.8008000000000001</v>
      </c>
      <c r="R149" s="75"/>
      <c r="S149" s="12">
        <f t="shared" si="34"/>
      </c>
      <c r="U149" s="75"/>
      <c r="V149" s="12">
        <f t="shared" si="35"/>
      </c>
      <c r="X149" s="75"/>
      <c r="Y149" s="12">
        <f t="shared" si="36"/>
      </c>
      <c r="AA149" s="75"/>
      <c r="AB149" s="12">
        <f t="shared" si="37"/>
      </c>
      <c r="AD149" s="75"/>
      <c r="AE149" s="12">
        <f t="shared" si="38"/>
      </c>
      <c r="DB149" s="7" t="s">
        <v>24</v>
      </c>
      <c r="DC149" s="1" t="s">
        <v>25</v>
      </c>
      <c r="DD149" s="54">
        <v>13</v>
      </c>
      <c r="DE149" s="28">
        <v>13</v>
      </c>
      <c r="DF149" s="6"/>
      <c r="DG149" s="50"/>
      <c r="DH149" s="6"/>
      <c r="DI149" s="75">
        <v>0.0616</v>
      </c>
      <c r="DJ149" s="12">
        <f t="shared" si="47"/>
        <v>0.8008000000000001</v>
      </c>
      <c r="DK149" s="7"/>
      <c r="DL149" s="75">
        <v>0.0616</v>
      </c>
      <c r="DM149" s="12">
        <f t="shared" si="39"/>
        <v>0.8008000000000001</v>
      </c>
      <c r="DO149" s="75">
        <v>0.0616</v>
      </c>
      <c r="DP149" s="12">
        <f t="shared" si="40"/>
        <v>0.8008000000000001</v>
      </c>
      <c r="DR149" s="75"/>
      <c r="DS149" s="12">
        <f t="shared" si="41"/>
      </c>
      <c r="DU149" s="75"/>
      <c r="DV149" s="12">
        <f t="shared" si="42"/>
      </c>
      <c r="DX149" s="75"/>
      <c r="DY149" s="12">
        <f t="shared" si="43"/>
      </c>
      <c r="EA149" s="75"/>
      <c r="EB149" s="12">
        <f t="shared" si="44"/>
      </c>
      <c r="ED149" s="75"/>
      <c r="EE149" s="12">
        <f t="shared" si="45"/>
      </c>
    </row>
    <row r="150" spans="2:135" ht="15">
      <c r="B150" s="7"/>
      <c r="D150" s="6"/>
      <c r="E150" s="69"/>
      <c r="F150" s="6"/>
      <c r="G150" s="50"/>
      <c r="H150" s="6"/>
      <c r="I150" s="15"/>
      <c r="J150" s="12">
        <f t="shared" si="46"/>
      </c>
      <c r="K150" s="7"/>
      <c r="L150" s="15"/>
      <c r="M150" s="12">
        <f t="shared" si="32"/>
      </c>
      <c r="O150" s="15"/>
      <c r="P150" s="12">
        <f t="shared" si="33"/>
      </c>
      <c r="R150" s="15"/>
      <c r="S150" s="12">
        <f t="shared" si="34"/>
      </c>
      <c r="U150" s="15"/>
      <c r="V150" s="12">
        <f t="shared" si="35"/>
      </c>
      <c r="X150" s="15"/>
      <c r="Y150" s="12">
        <f t="shared" si="36"/>
      </c>
      <c r="AA150" s="15"/>
      <c r="AB150" s="12">
        <f t="shared" si="37"/>
      </c>
      <c r="AD150" s="15"/>
      <c r="AE150" s="12">
        <f t="shared" si="38"/>
      </c>
      <c r="DB150" s="7"/>
      <c r="DD150" s="6"/>
      <c r="DE150" s="69"/>
      <c r="DF150" s="6"/>
      <c r="DG150" s="50"/>
      <c r="DH150" s="6"/>
      <c r="DI150" s="15"/>
      <c r="DJ150" s="12">
        <f t="shared" si="47"/>
      </c>
      <c r="DK150" s="7"/>
      <c r="DL150" s="15"/>
      <c r="DM150" s="12">
        <f t="shared" si="39"/>
      </c>
      <c r="DO150" s="15"/>
      <c r="DP150" s="12">
        <f t="shared" si="40"/>
      </c>
      <c r="DR150" s="15"/>
      <c r="DS150" s="12">
        <f t="shared" si="41"/>
      </c>
      <c r="DU150" s="15"/>
      <c r="DV150" s="12">
        <f t="shared" si="42"/>
      </c>
      <c r="DX150" s="15"/>
      <c r="DY150" s="12">
        <f t="shared" si="43"/>
      </c>
      <c r="EA150" s="15"/>
      <c r="EB150" s="12">
        <f t="shared" si="44"/>
      </c>
      <c r="ED150" s="15"/>
      <c r="EE150" s="12">
        <f t="shared" si="45"/>
      </c>
    </row>
    <row r="151" spans="2:135" ht="15">
      <c r="B151" s="5" t="s">
        <v>28</v>
      </c>
      <c r="D151" s="6"/>
      <c r="E151" s="69"/>
      <c r="F151" s="6"/>
      <c r="G151" s="50"/>
      <c r="H151" s="6"/>
      <c r="I151" s="15"/>
      <c r="J151" s="12">
        <f t="shared" si="46"/>
      </c>
      <c r="K151" s="5"/>
      <c r="L151" s="15"/>
      <c r="M151" s="12">
        <f t="shared" si="32"/>
      </c>
      <c r="O151" s="15"/>
      <c r="P151" s="12">
        <f t="shared" si="33"/>
      </c>
      <c r="R151" s="15"/>
      <c r="S151" s="12">
        <f t="shared" si="34"/>
      </c>
      <c r="U151" s="15"/>
      <c r="V151" s="12">
        <f t="shared" si="35"/>
      </c>
      <c r="X151" s="15"/>
      <c r="Y151" s="12">
        <f t="shared" si="36"/>
      </c>
      <c r="AA151" s="15"/>
      <c r="AB151" s="12">
        <f t="shared" si="37"/>
      </c>
      <c r="AD151" s="15"/>
      <c r="AE151" s="12">
        <f t="shared" si="38"/>
      </c>
      <c r="DB151" s="5" t="s">
        <v>28</v>
      </c>
      <c r="DD151" s="6"/>
      <c r="DE151" s="69"/>
      <c r="DF151" s="6"/>
      <c r="DG151" s="50"/>
      <c r="DH151" s="6"/>
      <c r="DI151" s="15"/>
      <c r="DJ151" s="12">
        <f t="shared" si="47"/>
      </c>
      <c r="DK151" s="5"/>
      <c r="DL151" s="15"/>
      <c r="DM151" s="12">
        <f t="shared" si="39"/>
      </c>
      <c r="DO151" s="15"/>
      <c r="DP151" s="12">
        <f t="shared" si="40"/>
      </c>
      <c r="DR151" s="15"/>
      <c r="DS151" s="12">
        <f t="shared" si="41"/>
      </c>
      <c r="DU151" s="15"/>
      <c r="DV151" s="12">
        <f t="shared" si="42"/>
      </c>
      <c r="DX151" s="15"/>
      <c r="DY151" s="12">
        <f t="shared" si="43"/>
      </c>
      <c r="EA151" s="15"/>
      <c r="EB151" s="12">
        <f t="shared" si="44"/>
      </c>
      <c r="ED151" s="15"/>
      <c r="EE151" s="12">
        <f t="shared" si="45"/>
      </c>
    </row>
    <row r="152" spans="2:135" ht="15">
      <c r="B152" s="7" t="s">
        <v>26</v>
      </c>
      <c r="C152" s="1" t="s">
        <v>29</v>
      </c>
      <c r="D152" s="54">
        <v>3</v>
      </c>
      <c r="E152" s="28">
        <v>3</v>
      </c>
      <c r="F152" s="6"/>
      <c r="G152" s="50"/>
      <c r="H152" s="6"/>
      <c r="I152" s="75">
        <v>13.0526</v>
      </c>
      <c r="J152" s="12">
        <f t="shared" si="46"/>
        <v>39.1578</v>
      </c>
      <c r="K152" s="7"/>
      <c r="L152" s="75">
        <v>10.0076</v>
      </c>
      <c r="M152" s="12">
        <f t="shared" si="32"/>
        <v>30.0228</v>
      </c>
      <c r="O152" s="75"/>
      <c r="P152" s="12">
        <f t="shared" si="33"/>
      </c>
      <c r="R152" s="75">
        <v>9.7865</v>
      </c>
      <c r="S152" s="12">
        <f t="shared" si="34"/>
        <v>29.3595</v>
      </c>
      <c r="U152" s="75">
        <v>13.6027</v>
      </c>
      <c r="V152" s="12">
        <f t="shared" si="35"/>
        <v>40.8081</v>
      </c>
      <c r="X152" s="75">
        <v>1.2111</v>
      </c>
      <c r="Y152" s="12">
        <f t="shared" si="36"/>
        <v>3.6333</v>
      </c>
      <c r="AA152" s="75">
        <v>3.0642</v>
      </c>
      <c r="AB152" s="12">
        <f t="shared" si="37"/>
        <v>9.1926</v>
      </c>
      <c r="AD152" s="75">
        <v>9.988</v>
      </c>
      <c r="AE152" s="12">
        <f t="shared" si="38"/>
        <v>29.964</v>
      </c>
      <c r="DB152" s="7" t="s">
        <v>26</v>
      </c>
      <c r="DC152" s="1" t="s">
        <v>29</v>
      </c>
      <c r="DD152" s="54">
        <v>3</v>
      </c>
      <c r="DE152" s="28">
        <v>3</v>
      </c>
      <c r="DF152" s="6"/>
      <c r="DG152" s="50"/>
      <c r="DH152" s="6"/>
      <c r="DI152" s="75">
        <v>13.0526</v>
      </c>
      <c r="DJ152" s="12">
        <f t="shared" si="47"/>
        <v>39.1578</v>
      </c>
      <c r="DK152" s="7"/>
      <c r="DL152" s="75">
        <v>10.0076</v>
      </c>
      <c r="DM152" s="12">
        <f t="shared" si="39"/>
        <v>30.0228</v>
      </c>
      <c r="DO152" s="75"/>
      <c r="DP152" s="12">
        <f t="shared" si="40"/>
      </c>
      <c r="DR152" s="75">
        <v>9.7865</v>
      </c>
      <c r="DS152" s="12">
        <f t="shared" si="41"/>
        <v>29.3595</v>
      </c>
      <c r="DU152" s="75">
        <v>13.6027</v>
      </c>
      <c r="DV152" s="12">
        <f t="shared" si="42"/>
        <v>40.8081</v>
      </c>
      <c r="DX152" s="75">
        <v>1.2111</v>
      </c>
      <c r="DY152" s="12">
        <f t="shared" si="43"/>
        <v>3.6333</v>
      </c>
      <c r="EA152" s="75">
        <v>3.0642</v>
      </c>
      <c r="EB152" s="12">
        <f t="shared" si="44"/>
        <v>9.1926</v>
      </c>
      <c r="ED152" s="75">
        <v>9.988</v>
      </c>
      <c r="EE152" s="12">
        <f t="shared" si="45"/>
        <v>29.964</v>
      </c>
    </row>
    <row r="153" spans="2:135" ht="15">
      <c r="B153" s="7" t="s">
        <v>24</v>
      </c>
      <c r="C153" s="1" t="s">
        <v>29</v>
      </c>
      <c r="D153" s="54">
        <v>3</v>
      </c>
      <c r="E153" s="28">
        <v>3</v>
      </c>
      <c r="F153" s="6"/>
      <c r="G153" s="50"/>
      <c r="H153" s="6"/>
      <c r="I153" s="75">
        <v>5.3222</v>
      </c>
      <c r="J153" s="12">
        <f t="shared" si="46"/>
        <v>15.9666</v>
      </c>
      <c r="K153" s="7"/>
      <c r="L153" s="75">
        <v>4.0126</v>
      </c>
      <c r="M153" s="12">
        <f t="shared" si="32"/>
        <v>12.0378</v>
      </c>
      <c r="O153" s="75">
        <v>4.1977</v>
      </c>
      <c r="P153" s="12">
        <f t="shared" si="33"/>
        <v>12.5931</v>
      </c>
      <c r="R153" s="75">
        <v>4.2006</v>
      </c>
      <c r="S153" s="12">
        <f t="shared" si="34"/>
        <v>12.601799999999999</v>
      </c>
      <c r="U153" s="75">
        <v>6.1857</v>
      </c>
      <c r="V153" s="12">
        <f t="shared" si="35"/>
        <v>18.5571</v>
      </c>
      <c r="X153" s="75">
        <v>7.3521</v>
      </c>
      <c r="Y153" s="12">
        <f t="shared" si="36"/>
        <v>22.0563</v>
      </c>
      <c r="AA153" s="75">
        <v>7.3349</v>
      </c>
      <c r="AB153" s="12">
        <f t="shared" si="37"/>
        <v>22.0047</v>
      </c>
      <c r="AD153" s="75">
        <v>6.5</v>
      </c>
      <c r="AE153" s="12">
        <f t="shared" si="38"/>
        <v>19.5</v>
      </c>
      <c r="DB153" s="7" t="s">
        <v>24</v>
      </c>
      <c r="DC153" s="1" t="s">
        <v>29</v>
      </c>
      <c r="DD153" s="54">
        <v>3</v>
      </c>
      <c r="DE153" s="28">
        <v>3</v>
      </c>
      <c r="DF153" s="6"/>
      <c r="DG153" s="50"/>
      <c r="DH153" s="6"/>
      <c r="DI153" s="75">
        <v>5.3222</v>
      </c>
      <c r="DJ153" s="12">
        <f t="shared" si="47"/>
        <v>15.9666</v>
      </c>
      <c r="DK153" s="7"/>
      <c r="DL153" s="75">
        <v>4.0126</v>
      </c>
      <c r="DM153" s="12">
        <f t="shared" si="39"/>
        <v>12.0378</v>
      </c>
      <c r="DO153" s="75">
        <v>4.1977</v>
      </c>
      <c r="DP153" s="12">
        <f t="shared" si="40"/>
        <v>12.5931</v>
      </c>
      <c r="DR153" s="75">
        <v>4.2006</v>
      </c>
      <c r="DS153" s="12">
        <f t="shared" si="41"/>
        <v>12.601799999999999</v>
      </c>
      <c r="DU153" s="75">
        <v>6.1857</v>
      </c>
      <c r="DV153" s="12">
        <f t="shared" si="42"/>
        <v>18.5571</v>
      </c>
      <c r="DX153" s="75">
        <v>7.3521</v>
      </c>
      <c r="DY153" s="12">
        <f t="shared" si="43"/>
        <v>22.0563</v>
      </c>
      <c r="EA153" s="75">
        <v>7.3349</v>
      </c>
      <c r="EB153" s="12">
        <f t="shared" si="44"/>
        <v>22.0047</v>
      </c>
      <c r="ED153" s="75">
        <v>6.5</v>
      </c>
      <c r="EE153" s="12">
        <f t="shared" si="45"/>
        <v>19.5</v>
      </c>
    </row>
    <row r="154" spans="2:135" ht="15">
      <c r="B154" s="7" t="s">
        <v>27</v>
      </c>
      <c r="C154" s="1" t="s">
        <v>29</v>
      </c>
      <c r="D154" s="54">
        <v>3</v>
      </c>
      <c r="E154" s="28">
        <v>3</v>
      </c>
      <c r="F154" s="6"/>
      <c r="G154" s="50"/>
      <c r="H154" s="6"/>
      <c r="I154" s="75">
        <v>0.5</v>
      </c>
      <c r="J154" s="12">
        <f t="shared" si="46"/>
        <v>1.5</v>
      </c>
      <c r="K154" s="7"/>
      <c r="L154" s="75">
        <v>0.5</v>
      </c>
      <c r="M154" s="12">
        <f t="shared" si="32"/>
        <v>1.5</v>
      </c>
      <c r="O154" s="75">
        <v>0.5</v>
      </c>
      <c r="P154" s="12">
        <f t="shared" si="33"/>
        <v>1.5</v>
      </c>
      <c r="R154" s="75">
        <v>0.5</v>
      </c>
      <c r="S154" s="12">
        <f t="shared" si="34"/>
        <v>1.5</v>
      </c>
      <c r="U154" s="75">
        <v>0.5</v>
      </c>
      <c r="V154" s="12">
        <f t="shared" si="35"/>
        <v>1.5</v>
      </c>
      <c r="X154" s="75">
        <v>0.5</v>
      </c>
      <c r="Y154" s="12">
        <f t="shared" si="36"/>
        <v>1.5</v>
      </c>
      <c r="AA154" s="75">
        <v>0.5</v>
      </c>
      <c r="AB154" s="12">
        <f t="shared" si="37"/>
        <v>1.5</v>
      </c>
      <c r="AD154" s="75">
        <v>0.5</v>
      </c>
      <c r="AE154" s="12">
        <f t="shared" si="38"/>
        <v>1.5</v>
      </c>
      <c r="DB154" s="7" t="s">
        <v>27</v>
      </c>
      <c r="DC154" s="1" t="s">
        <v>29</v>
      </c>
      <c r="DD154" s="54">
        <v>3</v>
      </c>
      <c r="DE154" s="28">
        <v>3</v>
      </c>
      <c r="DF154" s="6"/>
      <c r="DG154" s="50"/>
      <c r="DH154" s="6"/>
      <c r="DI154" s="75">
        <v>0.5</v>
      </c>
      <c r="DJ154" s="12">
        <f t="shared" si="47"/>
        <v>1.5</v>
      </c>
      <c r="DK154" s="7"/>
      <c r="DL154" s="75">
        <v>0.5</v>
      </c>
      <c r="DM154" s="12">
        <f t="shared" si="39"/>
        <v>1.5</v>
      </c>
      <c r="DO154" s="75">
        <v>0.5</v>
      </c>
      <c r="DP154" s="12">
        <f t="shared" si="40"/>
        <v>1.5</v>
      </c>
      <c r="DR154" s="75">
        <v>0.5</v>
      </c>
      <c r="DS154" s="12">
        <f t="shared" si="41"/>
        <v>1.5</v>
      </c>
      <c r="DU154" s="75">
        <v>0.5</v>
      </c>
      <c r="DV154" s="12">
        <f t="shared" si="42"/>
        <v>1.5</v>
      </c>
      <c r="DX154" s="75">
        <v>0.5</v>
      </c>
      <c r="DY154" s="12">
        <f t="shared" si="43"/>
        <v>1.5</v>
      </c>
      <c r="EA154" s="75">
        <v>0.5</v>
      </c>
      <c r="EB154" s="12">
        <f t="shared" si="44"/>
        <v>1.5</v>
      </c>
      <c r="ED154" s="75">
        <v>0.5</v>
      </c>
      <c r="EE154" s="12">
        <f t="shared" si="45"/>
        <v>1.5</v>
      </c>
    </row>
    <row r="155" spans="2:135" ht="15">
      <c r="B155" s="7" t="s">
        <v>139</v>
      </c>
      <c r="C155" s="1" t="s">
        <v>88</v>
      </c>
      <c r="D155" s="54">
        <v>3</v>
      </c>
      <c r="E155" s="28">
        <v>3</v>
      </c>
      <c r="F155" s="6"/>
      <c r="G155" s="50"/>
      <c r="H155" s="6"/>
      <c r="I155" s="75"/>
      <c r="J155" s="12">
        <f t="shared" si="46"/>
      </c>
      <c r="K155" s="7"/>
      <c r="L155" s="75"/>
      <c r="M155" s="12">
        <f t="shared" si="32"/>
      </c>
      <c r="O155" s="75"/>
      <c r="P155" s="12">
        <f t="shared" si="33"/>
      </c>
      <c r="R155" s="75"/>
      <c r="S155" s="12">
        <f t="shared" si="34"/>
      </c>
      <c r="U155" s="75">
        <v>0.1499</v>
      </c>
      <c r="V155" s="12">
        <f t="shared" si="35"/>
        <v>0.4497</v>
      </c>
      <c r="X155" s="75">
        <v>0.1499</v>
      </c>
      <c r="Y155" s="12">
        <f t="shared" si="36"/>
        <v>0.4497</v>
      </c>
      <c r="AA155" s="75">
        <v>0.3999</v>
      </c>
      <c r="AB155" s="12">
        <f t="shared" si="37"/>
        <v>1.1997</v>
      </c>
      <c r="AD155" s="75">
        <v>0.1499</v>
      </c>
      <c r="AE155" s="12">
        <f t="shared" si="38"/>
        <v>0.4497</v>
      </c>
      <c r="DB155" s="7" t="s">
        <v>139</v>
      </c>
      <c r="DC155" s="1" t="s">
        <v>88</v>
      </c>
      <c r="DD155" s="54">
        <v>3</v>
      </c>
      <c r="DE155" s="28">
        <v>3</v>
      </c>
      <c r="DF155" s="6"/>
      <c r="DG155" s="50"/>
      <c r="DH155" s="6"/>
      <c r="DI155" s="75"/>
      <c r="DJ155" s="12">
        <f t="shared" si="47"/>
      </c>
      <c r="DK155" s="7"/>
      <c r="DL155" s="75"/>
      <c r="DM155" s="12">
        <f t="shared" si="39"/>
      </c>
      <c r="DO155" s="75"/>
      <c r="DP155" s="12">
        <f t="shared" si="40"/>
      </c>
      <c r="DR155" s="75"/>
      <c r="DS155" s="12">
        <f t="shared" si="41"/>
      </c>
      <c r="DU155" s="75">
        <v>0.1499</v>
      </c>
      <c r="DV155" s="12">
        <f t="shared" si="42"/>
        <v>0.4497</v>
      </c>
      <c r="DX155" s="75">
        <v>0.1499</v>
      </c>
      <c r="DY155" s="12">
        <f t="shared" si="43"/>
        <v>0.4497</v>
      </c>
      <c r="EA155" s="75">
        <v>0.3999</v>
      </c>
      <c r="EB155" s="12">
        <f t="shared" si="44"/>
        <v>1.1997</v>
      </c>
      <c r="ED155" s="75">
        <v>0.1499</v>
      </c>
      <c r="EE155" s="12">
        <f t="shared" si="45"/>
        <v>0.4497</v>
      </c>
    </row>
    <row r="156" spans="2:135" ht="15">
      <c r="B156" s="7" t="s">
        <v>140</v>
      </c>
      <c r="C156" s="1" t="s">
        <v>88</v>
      </c>
      <c r="D156" s="54">
        <v>3</v>
      </c>
      <c r="E156" s="28">
        <v>3</v>
      </c>
      <c r="F156" s="6"/>
      <c r="G156" s="50"/>
      <c r="H156" s="6"/>
      <c r="I156" s="75"/>
      <c r="J156" s="12">
        <f t="shared" si="46"/>
      </c>
      <c r="K156" s="7"/>
      <c r="L156" s="75"/>
      <c r="M156" s="12">
        <f t="shared" si="32"/>
      </c>
      <c r="O156" s="75"/>
      <c r="P156" s="12">
        <f t="shared" si="33"/>
      </c>
      <c r="R156" s="75"/>
      <c r="S156" s="12">
        <f t="shared" si="34"/>
      </c>
      <c r="U156" s="75">
        <v>0.1999</v>
      </c>
      <c r="V156" s="12">
        <f t="shared" si="35"/>
        <v>0.5997</v>
      </c>
      <c r="X156" s="75">
        <v>0.1999</v>
      </c>
      <c r="Y156" s="12">
        <f t="shared" si="36"/>
        <v>0.5997</v>
      </c>
      <c r="AA156" s="75">
        <v>0.1499</v>
      </c>
      <c r="AB156" s="12">
        <f t="shared" si="37"/>
        <v>0.4497</v>
      </c>
      <c r="AD156" s="75"/>
      <c r="AE156" s="12">
        <f t="shared" si="38"/>
      </c>
      <c r="DB156" s="7" t="s">
        <v>140</v>
      </c>
      <c r="DC156" s="1" t="s">
        <v>88</v>
      </c>
      <c r="DD156" s="54">
        <v>3</v>
      </c>
      <c r="DE156" s="28">
        <v>3</v>
      </c>
      <c r="DF156" s="6"/>
      <c r="DG156" s="50"/>
      <c r="DH156" s="6"/>
      <c r="DI156" s="75"/>
      <c r="DJ156" s="12">
        <f t="shared" si="47"/>
      </c>
      <c r="DK156" s="7"/>
      <c r="DL156" s="75"/>
      <c r="DM156" s="12">
        <f t="shared" si="39"/>
      </c>
      <c r="DO156" s="75"/>
      <c r="DP156" s="12">
        <f t="shared" si="40"/>
      </c>
      <c r="DR156" s="75"/>
      <c r="DS156" s="12">
        <f t="shared" si="41"/>
      </c>
      <c r="DU156" s="75">
        <v>0.1999</v>
      </c>
      <c r="DV156" s="12">
        <f t="shared" si="42"/>
        <v>0.5997</v>
      </c>
      <c r="DX156" s="75">
        <v>0.1999</v>
      </c>
      <c r="DY156" s="12">
        <f t="shared" si="43"/>
        <v>0.5997</v>
      </c>
      <c r="EA156" s="75">
        <v>0.1499</v>
      </c>
      <c r="EB156" s="12">
        <f t="shared" si="44"/>
        <v>0.4497</v>
      </c>
      <c r="ED156" s="75"/>
      <c r="EE156" s="12">
        <f t="shared" si="45"/>
      </c>
    </row>
    <row r="157" spans="2:135" ht="15">
      <c r="B157" s="7"/>
      <c r="D157" s="6"/>
      <c r="E157" s="69"/>
      <c r="F157" s="6"/>
      <c r="G157" s="50"/>
      <c r="H157" s="6"/>
      <c r="I157" s="15"/>
      <c r="J157" s="12">
        <f t="shared" si="46"/>
      </c>
      <c r="K157" s="7"/>
      <c r="L157" s="6"/>
      <c r="M157" s="12">
        <f t="shared" si="32"/>
      </c>
      <c r="O157" s="6"/>
      <c r="P157" s="12">
        <f t="shared" si="33"/>
      </c>
      <c r="R157" s="6"/>
      <c r="S157" s="12">
        <f t="shared" si="34"/>
      </c>
      <c r="U157" s="6"/>
      <c r="V157" s="12">
        <f t="shared" si="35"/>
      </c>
      <c r="X157" s="6"/>
      <c r="Y157" s="12">
        <f t="shared" si="36"/>
      </c>
      <c r="AA157" s="6"/>
      <c r="AB157" s="12">
        <f t="shared" si="37"/>
      </c>
      <c r="AD157" s="6"/>
      <c r="AE157" s="12">
        <f t="shared" si="38"/>
      </c>
      <c r="DB157" s="7"/>
      <c r="DD157" s="6"/>
      <c r="DE157" s="69"/>
      <c r="DF157" s="6"/>
      <c r="DG157" s="50"/>
      <c r="DH157" s="6"/>
      <c r="DI157" s="15"/>
      <c r="DJ157" s="12">
        <f t="shared" si="47"/>
      </c>
      <c r="DK157" s="7"/>
      <c r="DL157" s="6"/>
      <c r="DM157" s="12">
        <f t="shared" si="39"/>
      </c>
      <c r="DO157" s="6"/>
      <c r="DP157" s="12">
        <f t="shared" si="40"/>
      </c>
      <c r="DR157" s="6"/>
      <c r="DS157" s="12">
        <f t="shared" si="41"/>
      </c>
      <c r="DU157" s="6"/>
      <c r="DV157" s="12">
        <f t="shared" si="42"/>
      </c>
      <c r="DX157" s="6"/>
      <c r="DY157" s="12">
        <f t="shared" si="43"/>
      </c>
      <c r="EA157" s="6"/>
      <c r="EB157" s="12">
        <f t="shared" si="44"/>
      </c>
      <c r="ED157" s="6"/>
      <c r="EE157" s="12">
        <f t="shared" si="45"/>
      </c>
    </row>
    <row r="158" spans="2:135" ht="15">
      <c r="B158" s="5" t="s">
        <v>30</v>
      </c>
      <c r="D158" s="6"/>
      <c r="E158" s="69"/>
      <c r="F158" s="6"/>
      <c r="G158" s="50"/>
      <c r="H158" s="6"/>
      <c r="I158" s="15"/>
      <c r="J158" s="6"/>
      <c r="K158" s="5"/>
      <c r="L158" s="6"/>
      <c r="M158" s="6"/>
      <c r="O158" s="6"/>
      <c r="P158" s="6"/>
      <c r="R158" s="6"/>
      <c r="S158" s="6"/>
      <c r="U158" s="6"/>
      <c r="V158" s="6"/>
      <c r="X158" s="6"/>
      <c r="Y158" s="6"/>
      <c r="AA158" s="6"/>
      <c r="AB158" s="6"/>
      <c r="AD158" s="6"/>
      <c r="AE158" s="6"/>
      <c r="DB158" s="5" t="s">
        <v>30</v>
      </c>
      <c r="DD158" s="6"/>
      <c r="DE158" s="69"/>
      <c r="DF158" s="6"/>
      <c r="DG158" s="50"/>
      <c r="DH158" s="6"/>
      <c r="DI158" s="15"/>
      <c r="DJ158" s="6"/>
      <c r="DK158" s="5"/>
      <c r="DL158" s="6"/>
      <c r="DM158" s="6"/>
      <c r="DO158" s="6"/>
      <c r="DP158" s="6"/>
      <c r="DR158" s="6"/>
      <c r="DS158" s="6"/>
      <c r="DU158" s="6"/>
      <c r="DV158" s="6"/>
      <c r="DX158" s="6"/>
      <c r="DY158" s="6"/>
      <c r="EA158" s="6"/>
      <c r="EB158" s="6"/>
      <c r="ED158" s="6"/>
      <c r="EE158" s="6"/>
    </row>
    <row r="159" spans="2:135" ht="15">
      <c r="B159" s="79" t="s">
        <v>31</v>
      </c>
      <c r="C159" s="80" t="s">
        <v>9</v>
      </c>
      <c r="D159" s="99" t="s">
        <v>143</v>
      </c>
      <c r="E159" s="70"/>
      <c r="F159" s="35"/>
      <c r="G159" s="51"/>
      <c r="H159" s="36"/>
      <c r="I159" s="97"/>
      <c r="J159" s="95">
        <v>4.88</v>
      </c>
      <c r="K159" s="79"/>
      <c r="L159" s="96"/>
      <c r="M159" s="95">
        <v>4.06</v>
      </c>
      <c r="N159" s="34"/>
      <c r="O159" s="96"/>
      <c r="P159" s="95"/>
      <c r="Q159" s="80"/>
      <c r="R159" s="96"/>
      <c r="S159" s="95">
        <v>5.29</v>
      </c>
      <c r="T159" s="80"/>
      <c r="U159" s="96"/>
      <c r="V159" s="95">
        <v>6.17</v>
      </c>
      <c r="W159" s="80"/>
      <c r="X159" s="96"/>
      <c r="Y159" s="95">
        <v>1.25</v>
      </c>
      <c r="Z159" s="80"/>
      <c r="AA159" s="96"/>
      <c r="AB159" s="95">
        <v>1.9</v>
      </c>
      <c r="AC159" s="80"/>
      <c r="AD159" s="96"/>
      <c r="AE159" s="95">
        <v>5.28</v>
      </c>
      <c r="DB159" s="33" t="s">
        <v>31</v>
      </c>
      <c r="DC159" s="34" t="s">
        <v>9</v>
      </c>
      <c r="DD159" s="99" t="s">
        <v>143</v>
      </c>
      <c r="DE159" s="70"/>
      <c r="DF159" s="35"/>
      <c r="DG159" s="51"/>
      <c r="DH159" s="36"/>
      <c r="DI159" s="97"/>
      <c r="DJ159" s="95">
        <v>4.88</v>
      </c>
      <c r="DK159" s="79"/>
      <c r="DL159" s="96"/>
      <c r="DM159" s="95">
        <v>4.06</v>
      </c>
      <c r="DN159" s="34"/>
      <c r="DO159" s="96"/>
      <c r="DP159" s="95"/>
      <c r="DQ159" s="80"/>
      <c r="DR159" s="96"/>
      <c r="DS159" s="95">
        <v>5.29</v>
      </c>
      <c r="DT159" s="80"/>
      <c r="DU159" s="96"/>
      <c r="DV159" s="95">
        <v>6.17</v>
      </c>
      <c r="DW159" s="80"/>
      <c r="DX159" s="96"/>
      <c r="DY159" s="95">
        <v>1.25</v>
      </c>
      <c r="DZ159" s="80"/>
      <c r="EA159" s="96"/>
      <c r="EB159" s="95">
        <v>1.9</v>
      </c>
      <c r="EC159" s="80"/>
      <c r="ED159" s="96"/>
      <c r="EE159" s="95">
        <v>5.28</v>
      </c>
    </row>
    <row r="160" spans="2:135" ht="15">
      <c r="B160" s="79" t="s">
        <v>26</v>
      </c>
      <c r="C160" s="80" t="s">
        <v>9</v>
      </c>
      <c r="D160" s="99" t="s">
        <v>143</v>
      </c>
      <c r="E160" s="70"/>
      <c r="F160" s="35"/>
      <c r="G160" s="51"/>
      <c r="H160" s="36"/>
      <c r="I160" s="97"/>
      <c r="J160" s="95">
        <v>6.98</v>
      </c>
      <c r="K160" s="79"/>
      <c r="L160" s="96"/>
      <c r="M160" s="95">
        <v>5.85</v>
      </c>
      <c r="N160" s="34"/>
      <c r="O160" s="96"/>
      <c r="P160" s="95"/>
      <c r="Q160" s="80"/>
      <c r="R160" s="96"/>
      <c r="S160" s="95">
        <v>8.91</v>
      </c>
      <c r="T160" s="80"/>
      <c r="U160" s="96"/>
      <c r="V160" s="95">
        <v>13.85</v>
      </c>
      <c r="W160" s="80"/>
      <c r="X160" s="96"/>
      <c r="Y160" s="95">
        <v>1.33</v>
      </c>
      <c r="Z160" s="80"/>
      <c r="AA160" s="96"/>
      <c r="AB160" s="95">
        <v>3.46</v>
      </c>
      <c r="AC160" s="80"/>
      <c r="AD160" s="96"/>
      <c r="AE160" s="95">
        <v>10.44</v>
      </c>
      <c r="DB160" s="33" t="s">
        <v>26</v>
      </c>
      <c r="DC160" s="34" t="s">
        <v>9</v>
      </c>
      <c r="DD160" s="99" t="s">
        <v>143</v>
      </c>
      <c r="DE160" s="70"/>
      <c r="DF160" s="35"/>
      <c r="DG160" s="51"/>
      <c r="DH160" s="36"/>
      <c r="DI160" s="97"/>
      <c r="DJ160" s="95">
        <v>6.98</v>
      </c>
      <c r="DK160" s="79"/>
      <c r="DL160" s="96"/>
      <c r="DM160" s="95">
        <v>5.85</v>
      </c>
      <c r="DN160" s="34"/>
      <c r="DO160" s="96"/>
      <c r="DP160" s="95"/>
      <c r="DQ160" s="80"/>
      <c r="DR160" s="96"/>
      <c r="DS160" s="95">
        <v>8.91</v>
      </c>
      <c r="DT160" s="80"/>
      <c r="DU160" s="96"/>
      <c r="DV160" s="95">
        <v>13.85</v>
      </c>
      <c r="DW160" s="80"/>
      <c r="DX160" s="96"/>
      <c r="DY160" s="95">
        <v>1.33</v>
      </c>
      <c r="DZ160" s="80"/>
      <c r="EA160" s="96"/>
      <c r="EB160" s="95">
        <v>3.46</v>
      </c>
      <c r="EC160" s="80"/>
      <c r="ED160" s="96"/>
      <c r="EE160" s="95">
        <v>10.44</v>
      </c>
    </row>
    <row r="161" spans="2:135" ht="15">
      <c r="B161" s="79" t="s">
        <v>24</v>
      </c>
      <c r="C161" s="80" t="s">
        <v>9</v>
      </c>
      <c r="D161" s="99" t="s">
        <v>143</v>
      </c>
      <c r="E161" s="70"/>
      <c r="F161" s="35"/>
      <c r="G161" s="51"/>
      <c r="H161" s="36"/>
      <c r="I161" s="97"/>
      <c r="J161" s="95">
        <v>10.07</v>
      </c>
      <c r="K161" s="79"/>
      <c r="L161" s="96"/>
      <c r="M161" s="95">
        <v>8.24</v>
      </c>
      <c r="N161" s="34"/>
      <c r="O161" s="96"/>
      <c r="P161" s="95">
        <v>8.8</v>
      </c>
      <c r="Q161" s="80"/>
      <c r="R161" s="96"/>
      <c r="S161" s="95">
        <v>16.15</v>
      </c>
      <c r="T161" s="80"/>
      <c r="U161" s="96"/>
      <c r="V161" s="95">
        <v>19.04</v>
      </c>
      <c r="W161" s="80"/>
      <c r="X161" s="96"/>
      <c r="Y161" s="95">
        <v>20.54</v>
      </c>
      <c r="Z161" s="80"/>
      <c r="AA161" s="96"/>
      <c r="AB161" s="95">
        <v>20.51</v>
      </c>
      <c r="AC161" s="80"/>
      <c r="AD161" s="96"/>
      <c r="AE161" s="95">
        <v>19.18</v>
      </c>
      <c r="DB161" s="33" t="s">
        <v>24</v>
      </c>
      <c r="DC161" s="34" t="s">
        <v>9</v>
      </c>
      <c r="DD161" s="99" t="s">
        <v>143</v>
      </c>
      <c r="DE161" s="70"/>
      <c r="DF161" s="35"/>
      <c r="DG161" s="51"/>
      <c r="DH161" s="36"/>
      <c r="DI161" s="97"/>
      <c r="DJ161" s="95">
        <v>10.07</v>
      </c>
      <c r="DK161" s="79"/>
      <c r="DL161" s="96"/>
      <c r="DM161" s="95">
        <v>8.24</v>
      </c>
      <c r="DN161" s="34"/>
      <c r="DO161" s="96"/>
      <c r="DP161" s="95">
        <v>8.8</v>
      </c>
      <c r="DQ161" s="80"/>
      <c r="DR161" s="96"/>
      <c r="DS161" s="95">
        <v>16.15</v>
      </c>
      <c r="DT161" s="80"/>
      <c r="DU161" s="96"/>
      <c r="DV161" s="95">
        <v>19.04</v>
      </c>
      <c r="DW161" s="80"/>
      <c r="DX161" s="96"/>
      <c r="DY161" s="95">
        <v>20.54</v>
      </c>
      <c r="DZ161" s="80"/>
      <c r="EA161" s="96"/>
      <c r="EB161" s="95">
        <v>20.51</v>
      </c>
      <c r="EC161" s="80"/>
      <c r="ED161" s="96"/>
      <c r="EE161" s="95">
        <v>19.18</v>
      </c>
    </row>
    <row r="162" spans="2:135" ht="15">
      <c r="B162" s="7" t="s">
        <v>27</v>
      </c>
      <c r="C162" s="1" t="s">
        <v>32</v>
      </c>
      <c r="D162" s="54">
        <v>0.15</v>
      </c>
      <c r="E162" s="28">
        <v>0.15</v>
      </c>
      <c r="F162" s="6"/>
      <c r="G162" s="50"/>
      <c r="H162" s="6"/>
      <c r="I162" s="75">
        <v>5</v>
      </c>
      <c r="J162" s="12">
        <f>IF(ISBLANK(I162)=FALSE,I162*$D162,"")</f>
        <v>0.75</v>
      </c>
      <c r="K162" s="7"/>
      <c r="L162" s="75">
        <v>5</v>
      </c>
      <c r="M162" s="12">
        <f>IF(ISBLANK(L162)=FALSE,L162*$D162,"")</f>
        <v>0.75</v>
      </c>
      <c r="O162" s="75">
        <v>5</v>
      </c>
      <c r="P162" s="12">
        <f>IF(ISBLANK(O162)=FALSE,O162*$D162,"")</f>
        <v>0.75</v>
      </c>
      <c r="R162" s="75">
        <v>5</v>
      </c>
      <c r="S162" s="12">
        <f>IF(ISBLANK(R162)=FALSE,R162*$D162,"")</f>
        <v>0.75</v>
      </c>
      <c r="U162" s="75">
        <v>5</v>
      </c>
      <c r="V162" s="12">
        <f>IF(ISBLANK(U162)=FALSE,U162*$D162,"")</f>
        <v>0.75</v>
      </c>
      <c r="X162" s="75">
        <v>5</v>
      </c>
      <c r="Y162" s="12">
        <f>IF(ISBLANK(X162)=FALSE,X162*$D162,"")</f>
        <v>0.75</v>
      </c>
      <c r="AA162" s="75">
        <v>5</v>
      </c>
      <c r="AB162" s="12">
        <f>IF(ISBLANK(AA162)=FALSE,AA162*$D162,"")</f>
        <v>0.75</v>
      </c>
      <c r="AD162" s="75">
        <v>5</v>
      </c>
      <c r="AE162" s="12">
        <f>IF(ISBLANK(AD162)=FALSE,AD162*$D162,"")</f>
        <v>0.75</v>
      </c>
      <c r="DB162" s="7" t="s">
        <v>27</v>
      </c>
      <c r="DC162" s="1" t="s">
        <v>32</v>
      </c>
      <c r="DD162" s="54">
        <v>0.15</v>
      </c>
      <c r="DE162" s="28">
        <v>0.15</v>
      </c>
      <c r="DF162" s="6"/>
      <c r="DG162" s="50"/>
      <c r="DH162" s="6"/>
      <c r="DI162" s="75">
        <v>5</v>
      </c>
      <c r="DJ162" s="12">
        <f>IF(ISBLANK(DI162)=FALSE,DI162*$D162,"")</f>
        <v>0.75</v>
      </c>
      <c r="DK162" s="7"/>
      <c r="DL162" s="75">
        <v>5</v>
      </c>
      <c r="DM162" s="12">
        <f>IF(ISBLANK(DL162)=FALSE,DL162*$D162,"")</f>
        <v>0.75</v>
      </c>
      <c r="DO162" s="75">
        <v>5</v>
      </c>
      <c r="DP162" s="12">
        <f>IF(ISBLANK(DO162)=FALSE,DO162*$D162,"")</f>
        <v>0.75</v>
      </c>
      <c r="DR162" s="75">
        <v>5</v>
      </c>
      <c r="DS162" s="12">
        <f>IF(ISBLANK(DR162)=FALSE,DR162*$D162,"")</f>
        <v>0.75</v>
      </c>
      <c r="DU162" s="75">
        <v>5</v>
      </c>
      <c r="DV162" s="12">
        <f>IF(ISBLANK(DU162)=FALSE,DU162*$D162,"")</f>
        <v>0.75</v>
      </c>
      <c r="DX162" s="75">
        <v>5</v>
      </c>
      <c r="DY162" s="12">
        <f>IF(ISBLANK(DX162)=FALSE,DX162*$D162,"")</f>
        <v>0.75</v>
      </c>
      <c r="EA162" s="75">
        <v>5</v>
      </c>
      <c r="EB162" s="12">
        <f>IF(ISBLANK(EA162)=FALSE,EA162*$D162,"")</f>
        <v>0.75</v>
      </c>
      <c r="ED162" s="75">
        <v>5</v>
      </c>
      <c r="EE162" s="12">
        <f>IF(ISBLANK(ED162)=FALSE,ED162*$D162,"")</f>
        <v>0.75</v>
      </c>
    </row>
    <row r="163" spans="2:135" ht="15">
      <c r="B163" s="7" t="s">
        <v>139</v>
      </c>
      <c r="C163" s="1" t="s">
        <v>32</v>
      </c>
      <c r="D163" s="54">
        <v>1.06</v>
      </c>
      <c r="E163" s="28">
        <v>1.06</v>
      </c>
      <c r="F163" s="6"/>
      <c r="G163" s="50"/>
      <c r="H163" s="6"/>
      <c r="I163" s="75"/>
      <c r="J163" s="12">
        <f>IF(ISBLANK(I163)=FALSE,I163*$D163,"")</f>
      </c>
      <c r="K163" s="7"/>
      <c r="L163" s="75"/>
      <c r="M163" s="12">
        <f>IF(ISBLANK(L163)=FALSE,L163*$D163,"")</f>
      </c>
      <c r="O163" s="75"/>
      <c r="P163" s="12">
        <f>IF(ISBLANK(O163)=FALSE,O163*$D163,"")</f>
      </c>
      <c r="R163" s="75"/>
      <c r="S163" s="12">
        <f>IF(ISBLANK(R163)=FALSE,R163*$D163,"")</f>
      </c>
      <c r="U163" s="75">
        <v>1.5</v>
      </c>
      <c r="V163" s="12">
        <f>IF(ISBLANK(U163)=FALSE,U163*$D163,"")</f>
        <v>1.59</v>
      </c>
      <c r="X163" s="75">
        <v>1.5</v>
      </c>
      <c r="Y163" s="12">
        <f>IF(ISBLANK(X163)=FALSE,X163*$D163,"")</f>
        <v>1.59</v>
      </c>
      <c r="AA163" s="75">
        <v>4</v>
      </c>
      <c r="AB163" s="12">
        <f>IF(ISBLANK(AA163)=FALSE,AA163*$D163,"")</f>
        <v>4.24</v>
      </c>
      <c r="AD163" s="75">
        <v>1.5</v>
      </c>
      <c r="AE163" s="12">
        <f>IF(ISBLANK(AD163)=FALSE,AD163*$D163,"")</f>
        <v>1.59</v>
      </c>
      <c r="DB163" s="7" t="s">
        <v>139</v>
      </c>
      <c r="DC163" s="1" t="s">
        <v>32</v>
      </c>
      <c r="DD163" s="54">
        <v>1.06</v>
      </c>
      <c r="DE163" s="28">
        <v>1.06</v>
      </c>
      <c r="DF163" s="6"/>
      <c r="DG163" s="50"/>
      <c r="DH163" s="6"/>
      <c r="DI163" s="75"/>
      <c r="DJ163" s="12">
        <f>IF(ISBLANK(DI163)=FALSE,DI163*$D163,"")</f>
      </c>
      <c r="DK163" s="7"/>
      <c r="DL163" s="75"/>
      <c r="DM163" s="12">
        <f>IF(ISBLANK(DL163)=FALSE,DL163*$D163,"")</f>
      </c>
      <c r="DO163" s="75"/>
      <c r="DP163" s="12">
        <f>IF(ISBLANK(DO163)=FALSE,DO163*$D163,"")</f>
      </c>
      <c r="DR163" s="75"/>
      <c r="DS163" s="12">
        <f>IF(ISBLANK(DR163)=FALSE,DR163*$D163,"")</f>
      </c>
      <c r="DU163" s="75">
        <v>1.5</v>
      </c>
      <c r="DV163" s="12">
        <f>IF(ISBLANK(DU163)=FALSE,DU163*$D163,"")</f>
        <v>1.59</v>
      </c>
      <c r="DX163" s="75">
        <v>1.5</v>
      </c>
      <c r="DY163" s="12">
        <f>IF(ISBLANK(DX163)=FALSE,DX163*$D163,"")</f>
        <v>1.59</v>
      </c>
      <c r="EA163" s="75">
        <v>4</v>
      </c>
      <c r="EB163" s="12">
        <f>IF(ISBLANK(EA163)=FALSE,EA163*$D163,"")</f>
        <v>4.24</v>
      </c>
      <c r="ED163" s="75">
        <v>1.5</v>
      </c>
      <c r="EE163" s="12">
        <f>IF(ISBLANK(ED163)=FALSE,ED163*$D163,"")</f>
        <v>1.59</v>
      </c>
    </row>
    <row r="164" spans="2:135" ht="15">
      <c r="B164" s="7" t="s">
        <v>140</v>
      </c>
      <c r="C164" s="1" t="s">
        <v>32</v>
      </c>
      <c r="D164" s="54">
        <v>1.35</v>
      </c>
      <c r="E164" s="28">
        <v>1.35</v>
      </c>
      <c r="F164" s="6"/>
      <c r="G164" s="50"/>
      <c r="H164" s="6"/>
      <c r="I164" s="75"/>
      <c r="J164" s="12">
        <f>IF(ISBLANK(I164)=FALSE,I164*$D164,"")</f>
      </c>
      <c r="K164" s="7"/>
      <c r="L164" s="75"/>
      <c r="M164" s="12">
        <f>IF(ISBLANK(L164)=FALSE,L164*$D164,"")</f>
      </c>
      <c r="O164" s="75"/>
      <c r="P164" s="12">
        <f>IF(ISBLANK(O164)=FALSE,O164*$D164,"")</f>
      </c>
      <c r="R164" s="75"/>
      <c r="S164" s="12">
        <f>IF(ISBLANK(R164)=FALSE,R164*$D164,"")</f>
      </c>
      <c r="U164" s="75">
        <v>2</v>
      </c>
      <c r="V164" s="12">
        <f>IF(ISBLANK(U164)=FALSE,U164*$D164,"")</f>
        <v>2.7</v>
      </c>
      <c r="X164" s="75">
        <v>2</v>
      </c>
      <c r="Y164" s="12">
        <f>IF(ISBLANK(X164)=FALSE,X164*$D164,"")</f>
        <v>2.7</v>
      </c>
      <c r="AA164" s="75">
        <v>1.5</v>
      </c>
      <c r="AB164" s="12">
        <f>IF(ISBLANK(AA164)=FALSE,AA164*$D164,"")</f>
        <v>2.0250000000000004</v>
      </c>
      <c r="AD164" s="75"/>
      <c r="AE164" s="12">
        <f>IF(ISBLANK(AD164)=FALSE,AD164*$D164,"")</f>
      </c>
      <c r="DB164" s="7" t="s">
        <v>140</v>
      </c>
      <c r="DC164" s="1" t="s">
        <v>32</v>
      </c>
      <c r="DD164" s="54">
        <v>1.35</v>
      </c>
      <c r="DE164" s="28">
        <v>1.35</v>
      </c>
      <c r="DF164" s="6"/>
      <c r="DG164" s="50"/>
      <c r="DH164" s="6"/>
      <c r="DI164" s="75"/>
      <c r="DJ164" s="12">
        <f>IF(ISBLANK(DI164)=FALSE,DI164*$D164,"")</f>
      </c>
      <c r="DK164" s="7"/>
      <c r="DL164" s="75"/>
      <c r="DM164" s="12">
        <f>IF(ISBLANK(DL164)=FALSE,DL164*$D164,"")</f>
      </c>
      <c r="DO164" s="75"/>
      <c r="DP164" s="12">
        <f>IF(ISBLANK(DO164)=FALSE,DO164*$D164,"")</f>
      </c>
      <c r="DR164" s="75"/>
      <c r="DS164" s="12">
        <f>IF(ISBLANK(DR164)=FALSE,DR164*$D164,"")</f>
      </c>
      <c r="DU164" s="75">
        <v>2</v>
      </c>
      <c r="DV164" s="12">
        <f>IF(ISBLANK(DU164)=FALSE,DU164*$D164,"")</f>
        <v>2.7</v>
      </c>
      <c r="DX164" s="75">
        <v>2</v>
      </c>
      <c r="DY164" s="12">
        <f>IF(ISBLANK(DX164)=FALSE,DX164*$D164,"")</f>
        <v>2.7</v>
      </c>
      <c r="EA164" s="75">
        <v>1.5</v>
      </c>
      <c r="EB164" s="12">
        <f>IF(ISBLANK(EA164)=FALSE,EA164*$D164,"")</f>
        <v>2.0250000000000004</v>
      </c>
      <c r="ED164" s="75"/>
      <c r="EE164" s="12">
        <f>IF(ISBLANK(ED164)=FALSE,ED164*$D164,"")</f>
      </c>
    </row>
    <row r="165" spans="2:135" ht="15">
      <c r="B165" s="7"/>
      <c r="D165" s="19"/>
      <c r="E165" s="28"/>
      <c r="F165" s="6"/>
      <c r="G165" s="50"/>
      <c r="H165" s="6"/>
      <c r="I165" s="15"/>
      <c r="J165" s="12">
        <f>IF(ISBLANK(I165)=FALSE,I165*$D165,"")</f>
      </c>
      <c r="K165" s="7"/>
      <c r="L165" s="6"/>
      <c r="M165" s="12">
        <f>IF(ISBLANK(L165)=FALSE,L165*$D165,"")</f>
      </c>
      <c r="O165" s="6"/>
      <c r="P165" s="12">
        <f>IF(ISBLANK(O165)=FALSE,O165*$D165,"")</f>
      </c>
      <c r="R165" s="6"/>
      <c r="S165" s="12">
        <f>IF(ISBLANK(R165)=FALSE,R165*$D165,"")</f>
      </c>
      <c r="U165" s="6"/>
      <c r="V165" s="12">
        <f>IF(ISBLANK(U165)=FALSE,U165*$D165,"")</f>
      </c>
      <c r="X165" s="6"/>
      <c r="Y165" s="12">
        <f>IF(ISBLANK(X165)=FALSE,X165*$D165,"")</f>
      </c>
      <c r="AA165" s="6"/>
      <c r="AB165" s="12">
        <f>IF(ISBLANK(AA165)=FALSE,AA165*$D165,"")</f>
      </c>
      <c r="AD165" s="6"/>
      <c r="AE165" s="12">
        <f>IF(ISBLANK(AD165)=FALSE,AD165*$D165,"")</f>
      </c>
      <c r="DB165" s="7"/>
      <c r="DD165" s="19"/>
      <c r="DE165" s="28"/>
      <c r="DF165" s="6"/>
      <c r="DG165" s="50"/>
      <c r="DH165" s="6"/>
      <c r="DI165" s="15"/>
      <c r="DJ165" s="12">
        <f>IF(ISBLANK(DI165)=FALSE,DI165*$D165,"")</f>
      </c>
      <c r="DK165" s="7"/>
      <c r="DL165" s="6"/>
      <c r="DM165" s="12">
        <f>IF(ISBLANK(DL165)=FALSE,DL165*$D165,"")</f>
      </c>
      <c r="DO165" s="6"/>
      <c r="DP165" s="12">
        <f>IF(ISBLANK(DO165)=FALSE,DO165*$D165,"")</f>
      </c>
      <c r="DR165" s="6"/>
      <c r="DS165" s="12">
        <f>IF(ISBLANK(DR165)=FALSE,DR165*$D165,"")</f>
      </c>
      <c r="DU165" s="6"/>
      <c r="DV165" s="12">
        <f>IF(ISBLANK(DU165)=FALSE,DU165*$D165,"")</f>
      </c>
      <c r="DX165" s="6"/>
      <c r="DY165" s="12">
        <f>IF(ISBLANK(DX165)=FALSE,DX165*$D165,"")</f>
      </c>
      <c r="EA165" s="6"/>
      <c r="EB165" s="12">
        <f>IF(ISBLANK(EA165)=FALSE,EA165*$D165,"")</f>
      </c>
      <c r="ED165" s="6"/>
      <c r="EE165" s="12">
        <f>IF(ISBLANK(ED165)=FALSE,ED165*$D165,"")</f>
      </c>
    </row>
    <row r="166" spans="2:135" ht="15">
      <c r="B166" s="81" t="s">
        <v>33</v>
      </c>
      <c r="C166" s="80" t="s">
        <v>9</v>
      </c>
      <c r="D166" s="35"/>
      <c r="E166" s="70"/>
      <c r="F166" s="35"/>
      <c r="G166" s="51"/>
      <c r="H166" s="36"/>
      <c r="I166" s="97"/>
      <c r="J166" s="95">
        <v>14.64</v>
      </c>
      <c r="K166" s="81"/>
      <c r="L166" s="96"/>
      <c r="M166" s="95">
        <v>10.96</v>
      </c>
      <c r="N166" s="80"/>
      <c r="O166" s="96"/>
      <c r="P166" s="95">
        <v>5.64</v>
      </c>
      <c r="Q166" s="80"/>
      <c r="R166" s="96"/>
      <c r="S166" s="95">
        <v>15.11</v>
      </c>
      <c r="T166" s="80"/>
      <c r="U166" s="96"/>
      <c r="V166" s="95">
        <v>19.36</v>
      </c>
      <c r="W166" s="80"/>
      <c r="X166" s="96"/>
      <c r="Y166" s="95">
        <v>14.47</v>
      </c>
      <c r="Z166" s="80"/>
      <c r="AA166" s="96"/>
      <c r="AB166" s="95">
        <v>13.24</v>
      </c>
      <c r="AC166" s="80"/>
      <c r="AD166" s="96"/>
      <c r="AE166" s="95">
        <v>22.92</v>
      </c>
      <c r="DB166" s="37" t="s">
        <v>33</v>
      </c>
      <c r="DC166" s="34" t="s">
        <v>9</v>
      </c>
      <c r="DD166" s="35"/>
      <c r="DE166" s="70"/>
      <c r="DF166" s="35"/>
      <c r="DG166" s="51"/>
      <c r="DH166" s="36"/>
      <c r="DI166" s="97"/>
      <c r="DJ166" s="95">
        <v>14.64</v>
      </c>
      <c r="DK166" s="81"/>
      <c r="DL166" s="96"/>
      <c r="DM166" s="95">
        <v>10.96</v>
      </c>
      <c r="DN166" s="80"/>
      <c r="DO166" s="96"/>
      <c r="DP166" s="95">
        <v>5.64</v>
      </c>
      <c r="DQ166" s="80"/>
      <c r="DR166" s="96"/>
      <c r="DS166" s="95">
        <v>15.11</v>
      </c>
      <c r="DT166" s="80"/>
      <c r="DU166" s="96"/>
      <c r="DV166" s="95">
        <v>19.36</v>
      </c>
      <c r="DW166" s="80"/>
      <c r="DX166" s="96"/>
      <c r="DY166" s="95">
        <v>14.47</v>
      </c>
      <c r="DZ166" s="80"/>
      <c r="EA166" s="96"/>
      <c r="EB166" s="95">
        <v>13.24</v>
      </c>
      <c r="EC166" s="80"/>
      <c r="ED166" s="96"/>
      <c r="EE166" s="95">
        <v>22.92</v>
      </c>
    </row>
    <row r="167" spans="5:135" ht="15">
      <c r="E167" s="23"/>
      <c r="I167" s="15"/>
      <c r="J167" s="6"/>
      <c r="L167" s="6"/>
      <c r="M167" s="6"/>
      <c r="O167" s="7"/>
      <c r="P167" s="7"/>
      <c r="R167" s="7"/>
      <c r="S167" s="7"/>
      <c r="U167" s="7"/>
      <c r="V167" s="7"/>
      <c r="X167" s="7"/>
      <c r="Y167" s="7"/>
      <c r="AA167" s="7"/>
      <c r="AB167" s="7"/>
      <c r="AD167" s="7"/>
      <c r="AE167" s="7"/>
      <c r="DE167" s="23"/>
      <c r="DG167" s="48"/>
      <c r="DI167" s="15"/>
      <c r="DJ167" s="6"/>
      <c r="DL167" s="6"/>
      <c r="DM167" s="6"/>
      <c r="DO167" s="7"/>
      <c r="DP167" s="7"/>
      <c r="DR167" s="7"/>
      <c r="DS167" s="7"/>
      <c r="DU167" s="7"/>
      <c r="DV167" s="7"/>
      <c r="DX167" s="7"/>
      <c r="DY167" s="7"/>
      <c r="EA167" s="7"/>
      <c r="EB167" s="7"/>
      <c r="ED167" s="7"/>
      <c r="EE167" s="7"/>
    </row>
    <row r="168" spans="2:135" ht="15.75" thickBot="1">
      <c r="B168" s="8" t="s">
        <v>34</v>
      </c>
      <c r="C168" s="8"/>
      <c r="D168" s="8"/>
      <c r="E168" s="71"/>
      <c r="F168" s="8"/>
      <c r="G168" s="52"/>
      <c r="H168" s="8"/>
      <c r="I168" s="16"/>
      <c r="J168" s="9">
        <f>SUM(J25:J167)</f>
        <v>286.58304</v>
      </c>
      <c r="K168" s="8"/>
      <c r="L168" s="9"/>
      <c r="M168" s="9">
        <f>SUM(M25:M167)</f>
        <v>215.18499499999996</v>
      </c>
      <c r="N168" s="9"/>
      <c r="O168" s="9"/>
      <c r="P168" s="9">
        <f>SUM(P25:P167)</f>
        <v>124.021245</v>
      </c>
      <c r="Q168" s="9"/>
      <c r="R168" s="9"/>
      <c r="S168" s="9">
        <f>SUM(S25:S167)</f>
        <v>296.5669</v>
      </c>
      <c r="T168" s="9"/>
      <c r="U168" s="9"/>
      <c r="V168" s="9">
        <f>SUM(V25:V167)</f>
        <v>387.761</v>
      </c>
      <c r="W168" s="9"/>
      <c r="X168" s="9"/>
      <c r="Y168" s="9">
        <f>SUM(Y25:Y167)</f>
        <v>525.12605</v>
      </c>
      <c r="Z168" s="9"/>
      <c r="AA168" s="9"/>
      <c r="AB168" s="9">
        <f>SUM(AB25:AB167)</f>
        <v>426.0447749999999</v>
      </c>
      <c r="AC168" s="9"/>
      <c r="AD168" s="9"/>
      <c r="AE168" s="9">
        <f>SUM(AE25:AE167)</f>
        <v>454.1886999999999</v>
      </c>
      <c r="AF168" s="9"/>
      <c r="AG168" s="9"/>
      <c r="AH168" s="9"/>
      <c r="AI168" s="9"/>
      <c r="AJ168" s="9"/>
      <c r="DB168" s="8" t="s">
        <v>34</v>
      </c>
      <c r="DC168" s="8"/>
      <c r="DD168" s="8"/>
      <c r="DE168" s="71"/>
      <c r="DF168" s="8"/>
      <c r="DG168" s="52"/>
      <c r="DH168" s="8"/>
      <c r="DI168" s="16"/>
      <c r="DJ168" s="9">
        <f>SUM(DJ25:DJ167)</f>
        <v>286.58304</v>
      </c>
      <c r="DK168" s="8"/>
      <c r="DL168" s="9"/>
      <c r="DM168" s="9">
        <f>SUM(DM25:DM167)</f>
        <v>215.18499499999996</v>
      </c>
      <c r="DN168" s="9"/>
      <c r="DO168" s="9"/>
      <c r="DP168" s="9">
        <f>SUM(DP25:DP167)</f>
        <v>124.021245</v>
      </c>
      <c r="DQ168" s="9"/>
      <c r="DR168" s="9"/>
      <c r="DS168" s="9">
        <f>SUM(DS25:DS167)</f>
        <v>296.5669</v>
      </c>
      <c r="DT168" s="9"/>
      <c r="DU168" s="9"/>
      <c r="DV168" s="9">
        <f>SUM(DV25:DV167)</f>
        <v>387.761</v>
      </c>
      <c r="DW168" s="9"/>
      <c r="DX168" s="9"/>
      <c r="DY168" s="9">
        <f>SUM(DY25:DY167)</f>
        <v>525.12605</v>
      </c>
      <c r="DZ168" s="9"/>
      <c r="EA168" s="9"/>
      <c r="EB168" s="9">
        <f>SUM(EB25:EB167)</f>
        <v>426.0447749999999</v>
      </c>
      <c r="EC168" s="9"/>
      <c r="ED168" s="9"/>
      <c r="EE168" s="9">
        <f>SUM(EE25:EE167)</f>
        <v>454.1886999999999</v>
      </c>
    </row>
    <row r="169" spans="5:135" ht="15">
      <c r="E169" s="23"/>
      <c r="I169" s="15"/>
      <c r="J169" s="6"/>
      <c r="K169" s="21"/>
      <c r="L169" s="22"/>
      <c r="M169" s="22"/>
      <c r="O169" s="7"/>
      <c r="P169" s="7"/>
      <c r="R169" s="7"/>
      <c r="S169" s="7"/>
      <c r="U169" s="7"/>
      <c r="V169" s="7"/>
      <c r="X169" s="7"/>
      <c r="Y169" s="7"/>
      <c r="AA169" s="7"/>
      <c r="AB169" s="7"/>
      <c r="AD169" s="7"/>
      <c r="AE169" s="7"/>
      <c r="DE169" s="23"/>
      <c r="DG169" s="48"/>
      <c r="DI169" s="15"/>
      <c r="DJ169" s="6"/>
      <c r="DK169" s="21"/>
      <c r="DL169" s="22"/>
      <c r="DM169" s="22"/>
      <c r="DO169" s="7"/>
      <c r="DP169" s="7"/>
      <c r="DR169" s="7"/>
      <c r="DS169" s="7"/>
      <c r="DU169" s="7"/>
      <c r="DV169" s="7"/>
      <c r="DX169" s="7"/>
      <c r="DY169" s="7"/>
      <c r="EA169" s="7"/>
      <c r="EB169" s="7"/>
      <c r="ED169" s="7"/>
      <c r="EE169" s="7"/>
    </row>
    <row r="170" spans="2:135" ht="15">
      <c r="B170" s="4" t="s">
        <v>35</v>
      </c>
      <c r="E170" s="23"/>
      <c r="I170" s="97"/>
      <c r="J170" s="96"/>
      <c r="K170" s="151"/>
      <c r="L170" s="96"/>
      <c r="M170" s="96"/>
      <c r="O170" s="79"/>
      <c r="P170" s="79"/>
      <c r="Q170" s="80"/>
      <c r="R170" s="79"/>
      <c r="S170" s="79"/>
      <c r="T170" s="80"/>
      <c r="U170" s="79"/>
      <c r="V170" s="79"/>
      <c r="W170" s="80"/>
      <c r="X170" s="79"/>
      <c r="Y170" s="79"/>
      <c r="Z170" s="80"/>
      <c r="AA170" s="79"/>
      <c r="AB170" s="79"/>
      <c r="AC170" s="80"/>
      <c r="AD170" s="79"/>
      <c r="AE170" s="79"/>
      <c r="DB170" s="4" t="s">
        <v>35</v>
      </c>
      <c r="DE170" s="23"/>
      <c r="DG170" s="48"/>
      <c r="DI170" s="97"/>
      <c r="DJ170" s="96"/>
      <c r="DK170" s="151"/>
      <c r="DL170" s="96"/>
      <c r="DM170" s="96"/>
      <c r="DO170" s="79"/>
      <c r="DP170" s="79"/>
      <c r="DQ170" s="80"/>
      <c r="DR170" s="79"/>
      <c r="DS170" s="79"/>
      <c r="DT170" s="80"/>
      <c r="DU170" s="79"/>
      <c r="DV170" s="79"/>
      <c r="DW170" s="80"/>
      <c r="DX170" s="79"/>
      <c r="DY170" s="79"/>
      <c r="DZ170" s="80"/>
      <c r="EA170" s="79"/>
      <c r="EB170" s="79"/>
      <c r="EC170" s="80"/>
      <c r="ED170" s="79"/>
      <c r="EE170" s="79"/>
    </row>
    <row r="171" spans="2:135" ht="15">
      <c r="B171" s="79" t="s">
        <v>31</v>
      </c>
      <c r="C171" s="80" t="s">
        <v>9</v>
      </c>
      <c r="D171" s="99" t="s">
        <v>143</v>
      </c>
      <c r="E171" s="70"/>
      <c r="F171" s="35"/>
      <c r="G171" s="51"/>
      <c r="H171" s="34"/>
      <c r="I171" s="97"/>
      <c r="J171" s="95">
        <v>9.93</v>
      </c>
      <c r="K171" s="79"/>
      <c r="L171" s="97"/>
      <c r="M171" s="95">
        <v>7.89</v>
      </c>
      <c r="N171" s="34"/>
      <c r="O171" s="97"/>
      <c r="P171" s="98"/>
      <c r="Q171" s="80"/>
      <c r="R171" s="97"/>
      <c r="S171" s="95">
        <v>10.98</v>
      </c>
      <c r="T171" s="80"/>
      <c r="U171" s="97"/>
      <c r="V171" s="95">
        <v>12.15</v>
      </c>
      <c r="W171" s="80"/>
      <c r="X171" s="97"/>
      <c r="Y171" s="95">
        <v>1.37</v>
      </c>
      <c r="Z171" s="80"/>
      <c r="AA171" s="97"/>
      <c r="AB171" s="95">
        <v>2.89</v>
      </c>
      <c r="AC171" s="80"/>
      <c r="AD171" s="97"/>
      <c r="AE171" s="95">
        <v>16.84</v>
      </c>
      <c r="AF171" s="80"/>
      <c r="DB171" s="33" t="s">
        <v>31</v>
      </c>
      <c r="DC171" s="34" t="s">
        <v>9</v>
      </c>
      <c r="DD171" s="99" t="s">
        <v>143</v>
      </c>
      <c r="DE171" s="70"/>
      <c r="DF171" s="35"/>
      <c r="DG171" s="51"/>
      <c r="DH171" s="34"/>
      <c r="DI171" s="97"/>
      <c r="DJ171" s="95">
        <v>9.93</v>
      </c>
      <c r="DK171" s="79"/>
      <c r="DL171" s="97"/>
      <c r="DM171" s="95">
        <v>7.89</v>
      </c>
      <c r="DN171" s="34"/>
      <c r="DO171" s="97"/>
      <c r="DP171" s="98"/>
      <c r="DQ171" s="80"/>
      <c r="DR171" s="97"/>
      <c r="DS171" s="95">
        <v>10.98</v>
      </c>
      <c r="DT171" s="80"/>
      <c r="DU171" s="97"/>
      <c r="DV171" s="95">
        <v>12.15</v>
      </c>
      <c r="DW171" s="80"/>
      <c r="DX171" s="97"/>
      <c r="DY171" s="95">
        <v>1.37</v>
      </c>
      <c r="DZ171" s="80"/>
      <c r="EA171" s="97"/>
      <c r="EB171" s="95">
        <v>2.89</v>
      </c>
      <c r="EC171" s="80"/>
      <c r="ED171" s="97"/>
      <c r="EE171" s="95">
        <v>16.84</v>
      </c>
    </row>
    <row r="172" spans="2:135" ht="15">
      <c r="B172" s="79" t="s">
        <v>26</v>
      </c>
      <c r="C172" s="80" t="s">
        <v>9</v>
      </c>
      <c r="D172" s="99" t="s">
        <v>143</v>
      </c>
      <c r="E172" s="70"/>
      <c r="F172" s="35"/>
      <c r="G172" s="51"/>
      <c r="H172" s="34"/>
      <c r="I172" s="97"/>
      <c r="J172" s="95">
        <v>19.06</v>
      </c>
      <c r="K172" s="79"/>
      <c r="L172" s="97"/>
      <c r="M172" s="95">
        <v>15.83</v>
      </c>
      <c r="N172" s="34"/>
      <c r="O172" s="97"/>
      <c r="P172" s="98"/>
      <c r="Q172" s="80"/>
      <c r="R172" s="97"/>
      <c r="S172" s="95">
        <v>25.38</v>
      </c>
      <c r="T172" s="80"/>
      <c r="U172" s="97"/>
      <c r="V172" s="95">
        <v>36.17</v>
      </c>
      <c r="W172" s="80"/>
      <c r="X172" s="97"/>
      <c r="Y172" s="95">
        <v>3.79</v>
      </c>
      <c r="Z172" s="80"/>
      <c r="AA172" s="97"/>
      <c r="AB172" s="95">
        <v>7.88</v>
      </c>
      <c r="AC172" s="80"/>
      <c r="AD172" s="97"/>
      <c r="AE172" s="95">
        <v>28.92</v>
      </c>
      <c r="AF172" s="80"/>
      <c r="DB172" s="33" t="s">
        <v>26</v>
      </c>
      <c r="DC172" s="34" t="s">
        <v>9</v>
      </c>
      <c r="DD172" s="99" t="s">
        <v>143</v>
      </c>
      <c r="DE172" s="70"/>
      <c r="DF172" s="35"/>
      <c r="DG172" s="51"/>
      <c r="DH172" s="34"/>
      <c r="DI172" s="97"/>
      <c r="DJ172" s="95">
        <v>19.06</v>
      </c>
      <c r="DK172" s="79"/>
      <c r="DL172" s="97"/>
      <c r="DM172" s="95">
        <v>15.83</v>
      </c>
      <c r="DN172" s="34"/>
      <c r="DO172" s="97"/>
      <c r="DP172" s="98"/>
      <c r="DQ172" s="80"/>
      <c r="DR172" s="97"/>
      <c r="DS172" s="95">
        <v>25.38</v>
      </c>
      <c r="DT172" s="80"/>
      <c r="DU172" s="97"/>
      <c r="DV172" s="95">
        <v>36.17</v>
      </c>
      <c r="DW172" s="80"/>
      <c r="DX172" s="97"/>
      <c r="DY172" s="95">
        <v>3.79</v>
      </c>
      <c r="DZ172" s="80"/>
      <c r="EA172" s="97"/>
      <c r="EB172" s="95">
        <v>7.88</v>
      </c>
      <c r="EC172" s="80"/>
      <c r="ED172" s="97"/>
      <c r="EE172" s="95">
        <v>28.92</v>
      </c>
    </row>
    <row r="173" spans="2:135" ht="15">
      <c r="B173" s="79" t="s">
        <v>24</v>
      </c>
      <c r="C173" s="80" t="s">
        <v>9</v>
      </c>
      <c r="D173" s="99" t="s">
        <v>143</v>
      </c>
      <c r="E173" s="70"/>
      <c r="F173" s="35"/>
      <c r="G173" s="51"/>
      <c r="H173" s="34"/>
      <c r="I173" s="97"/>
      <c r="J173" s="95">
        <v>42.81</v>
      </c>
      <c r="K173" s="79"/>
      <c r="L173" s="97"/>
      <c r="M173" s="95">
        <v>35.93</v>
      </c>
      <c r="N173" s="34"/>
      <c r="O173" s="97"/>
      <c r="P173" s="95">
        <v>37.74</v>
      </c>
      <c r="Q173" s="80"/>
      <c r="R173" s="97"/>
      <c r="S173" s="95">
        <v>41.19</v>
      </c>
      <c r="T173" s="80"/>
      <c r="U173" s="97"/>
      <c r="V173" s="95">
        <v>50.64</v>
      </c>
      <c r="W173" s="80"/>
      <c r="X173" s="97"/>
      <c r="Y173" s="95">
        <v>54.94</v>
      </c>
      <c r="Z173" s="80"/>
      <c r="AA173" s="97"/>
      <c r="AB173" s="95">
        <v>54.89</v>
      </c>
      <c r="AC173" s="80"/>
      <c r="AD173" s="97"/>
      <c r="AE173" s="95">
        <v>48.73</v>
      </c>
      <c r="AF173" s="80"/>
      <c r="DB173" s="33" t="s">
        <v>24</v>
      </c>
      <c r="DC173" s="34" t="s">
        <v>9</v>
      </c>
      <c r="DD173" s="99" t="s">
        <v>143</v>
      </c>
      <c r="DE173" s="70"/>
      <c r="DF173" s="35"/>
      <c r="DG173" s="51"/>
      <c r="DH173" s="34"/>
      <c r="DI173" s="97"/>
      <c r="DJ173" s="95">
        <v>42.81</v>
      </c>
      <c r="DK173" s="79"/>
      <c r="DL173" s="97"/>
      <c r="DM173" s="95">
        <v>35.93</v>
      </c>
      <c r="DN173" s="34"/>
      <c r="DO173" s="97"/>
      <c r="DP173" s="95">
        <v>37.74</v>
      </c>
      <c r="DQ173" s="80"/>
      <c r="DR173" s="97"/>
      <c r="DS173" s="95">
        <v>41.19</v>
      </c>
      <c r="DT173" s="80"/>
      <c r="DU173" s="97"/>
      <c r="DV173" s="95">
        <v>50.64</v>
      </c>
      <c r="DW173" s="80"/>
      <c r="DX173" s="97"/>
      <c r="DY173" s="95">
        <v>54.94</v>
      </c>
      <c r="DZ173" s="80"/>
      <c r="EA173" s="97"/>
      <c r="EB173" s="95">
        <v>54.89</v>
      </c>
      <c r="EC173" s="80"/>
      <c r="ED173" s="97"/>
      <c r="EE173" s="95">
        <v>48.73</v>
      </c>
    </row>
    <row r="174" spans="2:135" ht="15">
      <c r="B174" s="7" t="s">
        <v>27</v>
      </c>
      <c r="C174" s="1" t="s">
        <v>36</v>
      </c>
      <c r="D174" s="54">
        <v>6110.58</v>
      </c>
      <c r="E174" s="28">
        <v>6110.58</v>
      </c>
      <c r="I174" s="75">
        <v>0.0007</v>
      </c>
      <c r="J174" s="12">
        <f aca="true" t="shared" si="48" ref="J174:J182">IF(ISBLANK(I174)=FALSE,I174*$D174,"")</f>
        <v>4.277406</v>
      </c>
      <c r="K174" s="7"/>
      <c r="L174" s="75">
        <v>0.0007</v>
      </c>
      <c r="M174" s="12">
        <f aca="true" t="shared" si="49" ref="M174:M182">IF(ISBLANK(L174)=FALSE,L174*$D174,"")</f>
        <v>4.277406</v>
      </c>
      <c r="O174" s="75">
        <v>0.0007</v>
      </c>
      <c r="P174" s="12">
        <f aca="true" t="shared" si="50" ref="P174:P182">IF(ISBLANK(O174)=FALSE,O174*$D174,"")</f>
        <v>4.277406</v>
      </c>
      <c r="R174" s="75">
        <v>0.0004</v>
      </c>
      <c r="S174" s="12">
        <f aca="true" t="shared" si="51" ref="S174:S182">IF(ISBLANK(R174)=FALSE,R174*$D174,"")</f>
        <v>2.444232</v>
      </c>
      <c r="U174" s="75">
        <v>0.0003</v>
      </c>
      <c r="V174" s="12">
        <f aca="true" t="shared" si="52" ref="V174:V182">IF(ISBLANK(U174)=FALSE,U174*$D174,"")</f>
        <v>1.8331739999999999</v>
      </c>
      <c r="X174" s="75">
        <v>0.0012</v>
      </c>
      <c r="Y174" s="12">
        <f aca="true" t="shared" si="53" ref="Y174:Y182">IF(ISBLANK(X174)=FALSE,X174*$D174,"")</f>
        <v>7.332695999999999</v>
      </c>
      <c r="AA174" s="75">
        <v>0.0003</v>
      </c>
      <c r="AB174" s="12">
        <f aca="true" t="shared" si="54" ref="AB174:AB182">IF(ISBLANK(AA174)=FALSE,AA174*$D174,"")</f>
        <v>1.8331739999999999</v>
      </c>
      <c r="AD174" s="75">
        <v>0.001</v>
      </c>
      <c r="AE174" s="12">
        <f aca="true" t="shared" si="55" ref="AE174:AE182">IF(ISBLANK(AD174)=FALSE,AD174*$D174,"")</f>
        <v>6.11058</v>
      </c>
      <c r="DB174" s="7" t="s">
        <v>27</v>
      </c>
      <c r="DC174" s="1" t="s">
        <v>36</v>
      </c>
      <c r="DD174" s="54">
        <v>6110.58</v>
      </c>
      <c r="DE174" s="28">
        <v>6110.58</v>
      </c>
      <c r="DG174" s="48"/>
      <c r="DI174" s="75">
        <v>0.0007</v>
      </c>
      <c r="DJ174" s="12">
        <f aca="true" t="shared" si="56" ref="DJ174:DJ182">IF(ISBLANK(DI174)=FALSE,DI174*$D174,"")</f>
        <v>4.277406</v>
      </c>
      <c r="DK174" s="7"/>
      <c r="DL174" s="75">
        <v>0.0007</v>
      </c>
      <c r="DM174" s="12">
        <f aca="true" t="shared" si="57" ref="DM174:DM182">IF(ISBLANK(DL174)=FALSE,DL174*$D174,"")</f>
        <v>4.277406</v>
      </c>
      <c r="DO174" s="75">
        <v>0.0007</v>
      </c>
      <c r="DP174" s="12">
        <f aca="true" t="shared" si="58" ref="DP174:DP182">IF(ISBLANK(DO174)=FALSE,DO174*$D174,"")</f>
        <v>4.277406</v>
      </c>
      <c r="DR174" s="75">
        <v>0.0004</v>
      </c>
      <c r="DS174" s="12">
        <f aca="true" t="shared" si="59" ref="DS174:DS182">IF(ISBLANK(DR174)=FALSE,DR174*$D174,"")</f>
        <v>2.444232</v>
      </c>
      <c r="DU174" s="75">
        <v>0.0003</v>
      </c>
      <c r="DV174" s="12">
        <f aca="true" t="shared" si="60" ref="DV174:DV182">IF(ISBLANK(DU174)=FALSE,DU174*$D174,"")</f>
        <v>1.8331739999999999</v>
      </c>
      <c r="DX174" s="75">
        <v>0.0012</v>
      </c>
      <c r="DY174" s="12">
        <f aca="true" t="shared" si="61" ref="DY174:DY182">IF(ISBLANK(DX174)=FALSE,DX174*$D174,"")</f>
        <v>7.332695999999999</v>
      </c>
      <c r="EA174" s="75">
        <v>0.0003</v>
      </c>
      <c r="EB174" s="12">
        <f aca="true" t="shared" si="62" ref="EB174:EB182">IF(ISBLANK(EA174)=FALSE,EA174*$D174,"")</f>
        <v>1.8331739999999999</v>
      </c>
      <c r="ED174" s="75">
        <v>0.001</v>
      </c>
      <c r="EE174" s="12">
        <f aca="true" t="shared" si="63" ref="EE174:EE182">IF(ISBLANK(ED174)=FALSE,ED174*$D174,"")</f>
        <v>6.11058</v>
      </c>
    </row>
    <row r="175" spans="2:135" ht="15">
      <c r="B175" s="7" t="s">
        <v>139</v>
      </c>
      <c r="C175" s="1" t="s">
        <v>36</v>
      </c>
      <c r="D175" s="54">
        <v>4806.28</v>
      </c>
      <c r="E175" s="28">
        <v>4806.28</v>
      </c>
      <c r="I175" s="75"/>
      <c r="J175" s="12">
        <f t="shared" si="48"/>
      </c>
      <c r="K175" s="7"/>
      <c r="L175" s="75"/>
      <c r="M175" s="12">
        <f t="shared" si="49"/>
      </c>
      <c r="O175" s="75"/>
      <c r="P175" s="12">
        <f t="shared" si="50"/>
      </c>
      <c r="R175" s="75"/>
      <c r="S175" s="12">
        <f t="shared" si="51"/>
      </c>
      <c r="U175" s="75">
        <v>0.0003</v>
      </c>
      <c r="V175" s="12">
        <f t="shared" si="52"/>
        <v>1.4418839999999997</v>
      </c>
      <c r="X175" s="75">
        <v>0.0012</v>
      </c>
      <c r="Y175" s="12">
        <f t="shared" si="53"/>
        <v>5.767535999999999</v>
      </c>
      <c r="AA175" s="75">
        <v>0.0003</v>
      </c>
      <c r="AB175" s="12">
        <f t="shared" si="54"/>
        <v>1.4418839999999997</v>
      </c>
      <c r="AD175" s="75">
        <v>0.001</v>
      </c>
      <c r="AE175" s="12">
        <f t="shared" si="55"/>
        <v>4.80628</v>
      </c>
      <c r="DB175" s="7" t="s">
        <v>139</v>
      </c>
      <c r="DC175" s="1" t="s">
        <v>36</v>
      </c>
      <c r="DD175" s="54">
        <v>4806.28</v>
      </c>
      <c r="DE175" s="28">
        <v>4806.28</v>
      </c>
      <c r="DG175" s="48"/>
      <c r="DI175" s="75"/>
      <c r="DJ175" s="12">
        <f t="shared" si="56"/>
      </c>
      <c r="DK175" s="7"/>
      <c r="DL175" s="75"/>
      <c r="DM175" s="12">
        <f t="shared" si="57"/>
      </c>
      <c r="DO175" s="75"/>
      <c r="DP175" s="12">
        <f t="shared" si="58"/>
      </c>
      <c r="DR175" s="75"/>
      <c r="DS175" s="12">
        <f t="shared" si="59"/>
      </c>
      <c r="DU175" s="75">
        <v>0.0003</v>
      </c>
      <c r="DV175" s="12">
        <f t="shared" si="60"/>
        <v>1.4418839999999997</v>
      </c>
      <c r="DX175" s="75">
        <v>0.0012</v>
      </c>
      <c r="DY175" s="12">
        <f t="shared" si="61"/>
        <v>5.767535999999999</v>
      </c>
      <c r="EA175" s="75">
        <v>0.0003</v>
      </c>
      <c r="EB175" s="12">
        <f t="shared" si="62"/>
        <v>1.4418839999999997</v>
      </c>
      <c r="ED175" s="75">
        <v>0.001</v>
      </c>
      <c r="EE175" s="12">
        <f t="shared" si="63"/>
        <v>4.80628</v>
      </c>
    </row>
    <row r="176" spans="2:135" ht="15">
      <c r="B176" s="7" t="s">
        <v>140</v>
      </c>
      <c r="C176" s="1" t="s">
        <v>144</v>
      </c>
      <c r="D176" s="54">
        <v>4055.3</v>
      </c>
      <c r="E176" s="28">
        <v>4055.3</v>
      </c>
      <c r="I176" s="75"/>
      <c r="J176" s="12">
        <f t="shared" si="48"/>
      </c>
      <c r="K176" s="7"/>
      <c r="L176" s="75"/>
      <c r="M176" s="12">
        <f t="shared" si="49"/>
      </c>
      <c r="O176" s="75"/>
      <c r="P176" s="12">
        <f t="shared" si="50"/>
      </c>
      <c r="R176" s="75"/>
      <c r="S176" s="12">
        <f t="shared" si="51"/>
      </c>
      <c r="U176" s="75">
        <v>0.0003</v>
      </c>
      <c r="V176" s="12">
        <f t="shared" si="52"/>
        <v>1.2165899999999998</v>
      </c>
      <c r="X176" s="75">
        <v>0.0012</v>
      </c>
      <c r="Y176" s="12">
        <f t="shared" si="53"/>
        <v>4.866359999999999</v>
      </c>
      <c r="AA176" s="75">
        <v>0.0003</v>
      </c>
      <c r="AB176" s="12">
        <f t="shared" si="54"/>
        <v>1.2165899999999998</v>
      </c>
      <c r="AD176" s="75"/>
      <c r="AE176" s="12">
        <f t="shared" si="55"/>
      </c>
      <c r="DB176" s="7" t="s">
        <v>140</v>
      </c>
      <c r="DC176" s="1" t="s">
        <v>144</v>
      </c>
      <c r="DD176" s="54">
        <v>4055.3</v>
      </c>
      <c r="DE176" s="28">
        <v>4055.3</v>
      </c>
      <c r="DG176" s="48"/>
      <c r="DI176" s="75"/>
      <c r="DJ176" s="12">
        <f t="shared" si="56"/>
      </c>
      <c r="DK176" s="7"/>
      <c r="DL176" s="75"/>
      <c r="DM176" s="12">
        <f t="shared" si="57"/>
      </c>
      <c r="DO176" s="75"/>
      <c r="DP176" s="12">
        <f t="shared" si="58"/>
      </c>
      <c r="DR176" s="75"/>
      <c r="DS176" s="12">
        <f t="shared" si="59"/>
      </c>
      <c r="DU176" s="75">
        <v>0.0003</v>
      </c>
      <c r="DV176" s="12">
        <f t="shared" si="60"/>
        <v>1.2165899999999998</v>
      </c>
      <c r="DX176" s="75">
        <v>0.0012</v>
      </c>
      <c r="DY176" s="12">
        <f t="shared" si="61"/>
        <v>4.866359999999999</v>
      </c>
      <c r="EA176" s="75">
        <v>0.0003</v>
      </c>
      <c r="EB176" s="12">
        <f t="shared" si="62"/>
        <v>1.2165899999999998</v>
      </c>
      <c r="ED176" s="75"/>
      <c r="EE176" s="12">
        <f t="shared" si="63"/>
      </c>
    </row>
    <row r="177" spans="2:135" ht="15">
      <c r="B177" s="7" t="s">
        <v>145</v>
      </c>
      <c r="C177" s="1" t="s">
        <v>36</v>
      </c>
      <c r="D177" s="54">
        <v>30</v>
      </c>
      <c r="E177" s="28">
        <v>30</v>
      </c>
      <c r="I177" s="75"/>
      <c r="J177" s="12">
        <f t="shared" si="48"/>
      </c>
      <c r="K177" s="7"/>
      <c r="L177" s="75"/>
      <c r="M177" s="12">
        <f t="shared" si="49"/>
      </c>
      <c r="O177" s="75"/>
      <c r="P177" s="12">
        <f t="shared" si="50"/>
      </c>
      <c r="R177" s="75"/>
      <c r="S177" s="12">
        <f t="shared" si="51"/>
      </c>
      <c r="U177" s="75">
        <v>1</v>
      </c>
      <c r="V177" s="12">
        <f t="shared" si="52"/>
        <v>30</v>
      </c>
      <c r="X177" s="75"/>
      <c r="Y177" s="12">
        <f t="shared" si="53"/>
      </c>
      <c r="AA177" s="75">
        <v>1</v>
      </c>
      <c r="AB177" s="12">
        <f t="shared" si="54"/>
        <v>30</v>
      </c>
      <c r="AD177" s="75">
        <v>1</v>
      </c>
      <c r="AE177" s="12">
        <f t="shared" si="55"/>
        <v>30</v>
      </c>
      <c r="DB177" s="7" t="s">
        <v>145</v>
      </c>
      <c r="DC177" s="1" t="s">
        <v>36</v>
      </c>
      <c r="DD177" s="54">
        <v>30</v>
      </c>
      <c r="DE177" s="28">
        <v>30</v>
      </c>
      <c r="DG177" s="48"/>
      <c r="DI177" s="75"/>
      <c r="DJ177" s="12">
        <f t="shared" si="56"/>
      </c>
      <c r="DK177" s="7"/>
      <c r="DL177" s="75"/>
      <c r="DM177" s="12">
        <f t="shared" si="57"/>
      </c>
      <c r="DO177" s="75"/>
      <c r="DP177" s="12">
        <f t="shared" si="58"/>
      </c>
      <c r="DR177" s="75"/>
      <c r="DS177" s="12">
        <f t="shared" si="59"/>
      </c>
      <c r="DU177" s="75">
        <v>1</v>
      </c>
      <c r="DV177" s="12">
        <f t="shared" si="60"/>
        <v>30</v>
      </c>
      <c r="DX177" s="75"/>
      <c r="DY177" s="12">
        <f t="shared" si="61"/>
      </c>
      <c r="EA177" s="75">
        <v>1</v>
      </c>
      <c r="EB177" s="12">
        <f t="shared" si="62"/>
        <v>30</v>
      </c>
      <c r="ED177" s="75">
        <v>1</v>
      </c>
      <c r="EE177" s="12">
        <f t="shared" si="63"/>
        <v>30</v>
      </c>
    </row>
    <row r="178" spans="2:135" ht="15">
      <c r="B178" s="7" t="s">
        <v>80</v>
      </c>
      <c r="C178" s="1" t="s">
        <v>36</v>
      </c>
      <c r="D178" s="54">
        <v>3.43</v>
      </c>
      <c r="E178" s="28">
        <v>3.43</v>
      </c>
      <c r="I178" s="75"/>
      <c r="J178" s="12">
        <f t="shared" si="48"/>
      </c>
      <c r="K178" s="7"/>
      <c r="L178" s="75"/>
      <c r="M178" s="12">
        <f t="shared" si="49"/>
      </c>
      <c r="O178" s="75"/>
      <c r="P178" s="12">
        <f t="shared" si="50"/>
      </c>
      <c r="R178" s="75">
        <v>1</v>
      </c>
      <c r="S178" s="12">
        <f t="shared" si="51"/>
        <v>3.43</v>
      </c>
      <c r="U178" s="75"/>
      <c r="V178" s="12">
        <f t="shared" si="52"/>
      </c>
      <c r="X178" s="75"/>
      <c r="Y178" s="12">
        <f t="shared" si="53"/>
      </c>
      <c r="AA178" s="75"/>
      <c r="AB178" s="12">
        <f t="shared" si="54"/>
      </c>
      <c r="AD178" s="75"/>
      <c r="AE178" s="12">
        <f t="shared" si="55"/>
      </c>
      <c r="DB178" s="7" t="s">
        <v>80</v>
      </c>
      <c r="DC178" s="1" t="s">
        <v>36</v>
      </c>
      <c r="DD178" s="54">
        <v>3.43</v>
      </c>
      <c r="DE178" s="28">
        <v>3.43</v>
      </c>
      <c r="DG178" s="48"/>
      <c r="DI178" s="75"/>
      <c r="DJ178" s="12">
        <f t="shared" si="56"/>
      </c>
      <c r="DK178" s="7"/>
      <c r="DL178" s="75"/>
      <c r="DM178" s="12">
        <f t="shared" si="57"/>
      </c>
      <c r="DO178" s="75"/>
      <c r="DP178" s="12">
        <f t="shared" si="58"/>
      </c>
      <c r="DR178" s="75">
        <v>1</v>
      </c>
      <c r="DS178" s="12">
        <f t="shared" si="59"/>
        <v>3.43</v>
      </c>
      <c r="DU178" s="75"/>
      <c r="DV178" s="12">
        <f t="shared" si="60"/>
      </c>
      <c r="DX178" s="75"/>
      <c r="DY178" s="12">
        <f t="shared" si="61"/>
      </c>
      <c r="EA178" s="75"/>
      <c r="EB178" s="12">
        <f t="shared" si="62"/>
      </c>
      <c r="ED178" s="75"/>
      <c r="EE178" s="12">
        <f t="shared" si="63"/>
      </c>
    </row>
    <row r="179" spans="2:135" ht="15">
      <c r="B179" s="7" t="s">
        <v>37</v>
      </c>
      <c r="C179" s="1" t="s">
        <v>36</v>
      </c>
      <c r="D179" s="54">
        <v>120</v>
      </c>
      <c r="E179" s="28">
        <v>120</v>
      </c>
      <c r="I179" s="75">
        <v>1</v>
      </c>
      <c r="J179" s="12">
        <f t="shared" si="48"/>
        <v>120</v>
      </c>
      <c r="K179" s="7"/>
      <c r="L179" s="75">
        <v>1</v>
      </c>
      <c r="M179" s="12">
        <f t="shared" si="49"/>
        <v>120</v>
      </c>
      <c r="O179" s="75">
        <v>1</v>
      </c>
      <c r="P179" s="12">
        <f t="shared" si="50"/>
        <v>120</v>
      </c>
      <c r="R179" s="75">
        <v>1</v>
      </c>
      <c r="S179" s="12">
        <f t="shared" si="51"/>
        <v>120</v>
      </c>
      <c r="U179" s="75">
        <v>1</v>
      </c>
      <c r="V179" s="12">
        <f t="shared" si="52"/>
        <v>120</v>
      </c>
      <c r="X179" s="75">
        <v>1</v>
      </c>
      <c r="Y179" s="12">
        <f t="shared" si="53"/>
        <v>120</v>
      </c>
      <c r="AA179" s="75">
        <v>1</v>
      </c>
      <c r="AB179" s="12">
        <f t="shared" si="54"/>
        <v>120</v>
      </c>
      <c r="AD179" s="75">
        <v>1</v>
      </c>
      <c r="AE179" s="12">
        <f t="shared" si="55"/>
        <v>120</v>
      </c>
      <c r="DB179" s="7" t="s">
        <v>37</v>
      </c>
      <c r="DC179" s="1" t="s">
        <v>36</v>
      </c>
      <c r="DD179" s="54">
        <v>120</v>
      </c>
      <c r="DE179" s="28">
        <v>120</v>
      </c>
      <c r="DG179" s="48"/>
      <c r="DI179" s="75">
        <v>1</v>
      </c>
      <c r="DJ179" s="12">
        <f t="shared" si="56"/>
        <v>120</v>
      </c>
      <c r="DK179" s="7"/>
      <c r="DL179" s="75">
        <v>1</v>
      </c>
      <c r="DM179" s="12">
        <f t="shared" si="57"/>
        <v>120</v>
      </c>
      <c r="DO179" s="75">
        <v>1</v>
      </c>
      <c r="DP179" s="12">
        <f t="shared" si="58"/>
        <v>120</v>
      </c>
      <c r="DR179" s="75">
        <v>1</v>
      </c>
      <c r="DS179" s="12">
        <f t="shared" si="59"/>
        <v>120</v>
      </c>
      <c r="DU179" s="75">
        <v>1</v>
      </c>
      <c r="DV179" s="12">
        <f t="shared" si="60"/>
        <v>120</v>
      </c>
      <c r="DX179" s="75">
        <v>1</v>
      </c>
      <c r="DY179" s="12">
        <f t="shared" si="61"/>
        <v>120</v>
      </c>
      <c r="EA179" s="75">
        <v>1</v>
      </c>
      <c r="EB179" s="12">
        <f t="shared" si="62"/>
        <v>120</v>
      </c>
      <c r="ED179" s="75">
        <v>1</v>
      </c>
      <c r="EE179" s="12">
        <f t="shared" si="63"/>
        <v>120</v>
      </c>
    </row>
    <row r="180" spans="2:135" ht="15">
      <c r="B180" s="7" t="s">
        <v>146</v>
      </c>
      <c r="C180" s="1" t="s">
        <v>36</v>
      </c>
      <c r="D180" s="54">
        <v>23.48</v>
      </c>
      <c r="E180" s="28">
        <v>23.48</v>
      </c>
      <c r="I180" s="75"/>
      <c r="J180" s="12">
        <f t="shared" si="48"/>
      </c>
      <c r="K180" s="7"/>
      <c r="L180" s="75"/>
      <c r="M180" s="12">
        <f t="shared" si="49"/>
      </c>
      <c r="O180" s="75"/>
      <c r="P180" s="12">
        <f t="shared" si="50"/>
      </c>
      <c r="R180" s="75"/>
      <c r="S180" s="12">
        <f t="shared" si="51"/>
      </c>
      <c r="U180" s="75"/>
      <c r="V180" s="12">
        <f t="shared" si="52"/>
      </c>
      <c r="X180" s="75">
        <v>1</v>
      </c>
      <c r="Y180" s="12">
        <f t="shared" si="53"/>
        <v>23.48</v>
      </c>
      <c r="AA180" s="75"/>
      <c r="AB180" s="12">
        <f t="shared" si="54"/>
      </c>
      <c r="AD180" s="75"/>
      <c r="AE180" s="12">
        <f t="shared" si="55"/>
      </c>
      <c r="DB180" s="7" t="s">
        <v>146</v>
      </c>
      <c r="DC180" s="1" t="s">
        <v>36</v>
      </c>
      <c r="DD180" s="54">
        <v>23.48</v>
      </c>
      <c r="DE180" s="28">
        <v>23.48</v>
      </c>
      <c r="DG180" s="48"/>
      <c r="DI180" s="75"/>
      <c r="DJ180" s="12">
        <f t="shared" si="56"/>
      </c>
      <c r="DK180" s="7"/>
      <c r="DL180" s="75"/>
      <c r="DM180" s="12">
        <f t="shared" si="57"/>
      </c>
      <c r="DO180" s="75"/>
      <c r="DP180" s="12">
        <f t="shared" si="58"/>
      </c>
      <c r="DR180" s="75"/>
      <c r="DS180" s="12">
        <f t="shared" si="59"/>
      </c>
      <c r="DU180" s="75"/>
      <c r="DV180" s="12">
        <f t="shared" si="60"/>
      </c>
      <c r="DX180" s="75">
        <v>1</v>
      </c>
      <c r="DY180" s="12">
        <f t="shared" si="61"/>
        <v>23.48</v>
      </c>
      <c r="EA180" s="75"/>
      <c r="EB180" s="12">
        <f t="shared" si="62"/>
      </c>
      <c r="ED180" s="75"/>
      <c r="EE180" s="12">
        <f t="shared" si="63"/>
      </c>
    </row>
    <row r="181" spans="2:135" ht="15">
      <c r="B181" s="7" t="s">
        <v>147</v>
      </c>
      <c r="C181" s="1" t="s">
        <v>9</v>
      </c>
      <c r="D181" s="54">
        <v>121.27</v>
      </c>
      <c r="E181" s="28">
        <v>121.27</v>
      </c>
      <c r="I181" s="75"/>
      <c r="J181" s="12">
        <f t="shared" si="48"/>
      </c>
      <c r="K181" s="7"/>
      <c r="L181" s="75"/>
      <c r="M181" s="12">
        <f t="shared" si="49"/>
      </c>
      <c r="O181" s="75"/>
      <c r="P181" s="12">
        <f t="shared" si="50"/>
      </c>
      <c r="R181" s="75"/>
      <c r="S181" s="12">
        <f t="shared" si="51"/>
      </c>
      <c r="U181" s="75"/>
      <c r="V181" s="12">
        <f t="shared" si="52"/>
      </c>
      <c r="X181" s="75"/>
      <c r="Y181" s="12">
        <f t="shared" si="53"/>
      </c>
      <c r="AA181" s="75">
        <v>1</v>
      </c>
      <c r="AB181" s="12">
        <f t="shared" si="54"/>
        <v>121.27</v>
      </c>
      <c r="AD181" s="75"/>
      <c r="AE181" s="12">
        <f t="shared" si="55"/>
      </c>
      <c r="DB181" s="7" t="s">
        <v>147</v>
      </c>
      <c r="DC181" s="1" t="s">
        <v>9</v>
      </c>
      <c r="DD181" s="54">
        <v>121.27</v>
      </c>
      <c r="DE181" s="28">
        <v>121.27</v>
      </c>
      <c r="DG181" s="48"/>
      <c r="DI181" s="75"/>
      <c r="DJ181" s="12">
        <f t="shared" si="56"/>
      </c>
      <c r="DK181" s="7"/>
      <c r="DL181" s="75"/>
      <c r="DM181" s="12">
        <f t="shared" si="57"/>
      </c>
      <c r="DO181" s="75"/>
      <c r="DP181" s="12">
        <f t="shared" si="58"/>
      </c>
      <c r="DR181" s="75"/>
      <c r="DS181" s="12">
        <f t="shared" si="59"/>
      </c>
      <c r="DU181" s="75"/>
      <c r="DV181" s="12">
        <f t="shared" si="60"/>
      </c>
      <c r="DX181" s="75"/>
      <c r="DY181" s="12">
        <f t="shared" si="61"/>
      </c>
      <c r="EA181" s="75">
        <v>1</v>
      </c>
      <c r="EB181" s="12">
        <f t="shared" si="62"/>
        <v>121.27</v>
      </c>
      <c r="ED181" s="75"/>
      <c r="EE181" s="12">
        <f t="shared" si="63"/>
      </c>
    </row>
    <row r="182" spans="2:135" ht="15">
      <c r="B182" s="7" t="s">
        <v>199</v>
      </c>
      <c r="C182" s="1" t="s">
        <v>9</v>
      </c>
      <c r="D182" s="54">
        <v>3.19</v>
      </c>
      <c r="E182" s="28">
        <v>121.27</v>
      </c>
      <c r="I182" s="75"/>
      <c r="J182" s="12">
        <f t="shared" si="48"/>
      </c>
      <c r="K182" s="7"/>
      <c r="L182" s="75"/>
      <c r="M182" s="12">
        <f t="shared" si="49"/>
      </c>
      <c r="O182" s="75"/>
      <c r="P182" s="12">
        <f t="shared" si="50"/>
      </c>
      <c r="R182" s="75"/>
      <c r="S182" s="12">
        <f t="shared" si="51"/>
      </c>
      <c r="U182" s="75"/>
      <c r="V182" s="12">
        <f t="shared" si="52"/>
      </c>
      <c r="X182" s="75"/>
      <c r="Y182" s="12">
        <f t="shared" si="53"/>
      </c>
      <c r="AA182" s="75"/>
      <c r="AB182" s="12">
        <f t="shared" si="54"/>
      </c>
      <c r="AD182" s="75">
        <v>1</v>
      </c>
      <c r="AE182" s="12">
        <f t="shared" si="55"/>
        <v>3.19</v>
      </c>
      <c r="DB182" s="7" t="s">
        <v>199</v>
      </c>
      <c r="DC182" s="1" t="s">
        <v>9</v>
      </c>
      <c r="DD182" s="54">
        <v>3.19</v>
      </c>
      <c r="DE182" s="28">
        <v>121.27</v>
      </c>
      <c r="DG182" s="48"/>
      <c r="DI182" s="75"/>
      <c r="DJ182" s="12">
        <f t="shared" si="56"/>
      </c>
      <c r="DK182" s="7"/>
      <c r="DL182" s="75"/>
      <c r="DM182" s="12">
        <f t="shared" si="57"/>
      </c>
      <c r="DO182" s="75"/>
      <c r="DP182" s="12">
        <f t="shared" si="58"/>
      </c>
      <c r="DR182" s="75"/>
      <c r="DS182" s="12">
        <f t="shared" si="59"/>
      </c>
      <c r="DU182" s="75"/>
      <c r="DV182" s="12">
        <f t="shared" si="60"/>
      </c>
      <c r="DX182" s="75"/>
      <c r="DY182" s="12">
        <f t="shared" si="61"/>
      </c>
      <c r="EA182" s="75"/>
      <c r="EB182" s="12">
        <f t="shared" si="62"/>
      </c>
      <c r="ED182" s="75">
        <v>1</v>
      </c>
      <c r="EE182" s="12">
        <f t="shared" si="63"/>
        <v>3.19</v>
      </c>
    </row>
    <row r="183" spans="2:31" ht="15">
      <c r="B183" s="7"/>
      <c r="I183" s="15"/>
      <c r="J183" s="12">
        <f>IF(ISBLANK(I183)=FALSE,I183*$D183,"")</f>
      </c>
      <c r="K183" s="7"/>
      <c r="L183" s="15"/>
      <c r="M183" s="12">
        <f>IF(ISBLANK(L183)=FALSE,L183*$D183,"")</f>
      </c>
      <c r="O183" s="15"/>
      <c r="P183" s="12">
        <f>IF(ISBLANK(O183)=FALSE,O183*$D183,"")</f>
      </c>
      <c r="R183" s="15"/>
      <c r="S183" s="12">
        <f>IF(ISBLANK(R183)=FALSE,R183*$D183,"")</f>
      </c>
      <c r="U183" s="15"/>
      <c r="V183" s="12">
        <f>IF(ISBLANK(U183)=FALSE,U183*$D183,"")</f>
      </c>
      <c r="X183" s="15"/>
      <c r="Y183" s="12">
        <f>IF(ISBLANK(X183)=FALSE,X183*$D183,"")</f>
      </c>
      <c r="AA183" s="15"/>
      <c r="AB183" s="12">
        <f>IF(ISBLANK(AA183)=FALSE,AA183*$D183,"")</f>
      </c>
      <c r="AD183" s="15"/>
      <c r="AE183" s="12">
        <f>IF(ISBLANK(AD183)=FALSE,AD183*$D183,"")</f>
      </c>
    </row>
    <row r="184" spans="9:31" ht="15">
      <c r="I184" s="15"/>
      <c r="J184" s="12">
        <f>IF(ISBLANK(I184)=FALSE,I184*$D184,"")</f>
      </c>
      <c r="L184" s="15"/>
      <c r="M184" s="12">
        <f>IF(ISBLANK(L184)=FALSE,L184*$D184,"")</f>
      </c>
      <c r="P184" s="12">
        <f>IF(ISBLANK(O184)=FALSE,O184*$D184,"")</f>
      </c>
      <c r="S184" s="12">
        <f>IF(ISBLANK(R184)=FALSE,R184*$D184,"")</f>
      </c>
      <c r="V184" s="12">
        <f>IF(ISBLANK(U184)=FALSE,U184*$D184,"")</f>
      </c>
      <c r="Y184" s="12">
        <f>IF(ISBLANK(X184)=FALSE,X184*$D184,"")</f>
      </c>
      <c r="AB184" s="12">
        <f>IF(ISBLANK(AA184)=FALSE,AA184*$D184,"")</f>
      </c>
      <c r="AE184" s="12">
        <f>IF(ISBLANK(AD184)=FALSE,AD184*$D184,"")</f>
      </c>
    </row>
    <row r="185" spans="2:36" ht="15.75" thickBot="1">
      <c r="B185" s="8" t="s">
        <v>172</v>
      </c>
      <c r="C185" s="8"/>
      <c r="D185" s="8"/>
      <c r="E185" s="8"/>
      <c r="F185" s="8"/>
      <c r="G185" s="52"/>
      <c r="H185" s="8"/>
      <c r="I185" s="13"/>
      <c r="J185" s="9">
        <f>SUM(J171:J184)</f>
        <v>196.077406</v>
      </c>
      <c r="K185" s="20"/>
      <c r="L185" s="13"/>
      <c r="M185" s="9">
        <f>SUM(M171:M184)</f>
        <v>183.927406</v>
      </c>
      <c r="N185" s="9"/>
      <c r="O185" s="9"/>
      <c r="P185" s="9">
        <f>SUM(P171:P184)</f>
        <v>162.017406</v>
      </c>
      <c r="Q185" s="9"/>
      <c r="R185" s="9"/>
      <c r="S185" s="9">
        <f>SUM(S171:S184)</f>
        <v>203.42423200000002</v>
      </c>
      <c r="T185" s="9"/>
      <c r="U185" s="9"/>
      <c r="V185" s="9">
        <f>SUM(V171:V184)</f>
        <v>253.451648</v>
      </c>
      <c r="W185" s="9"/>
      <c r="X185" s="9"/>
      <c r="Y185" s="9">
        <f>SUM(Y171:Y184)</f>
        <v>221.54659199999998</v>
      </c>
      <c r="Z185" s="9"/>
      <c r="AA185" s="9"/>
      <c r="AB185" s="9">
        <f>SUM(AB171:AB184)</f>
        <v>341.421648</v>
      </c>
      <c r="AC185" s="9"/>
      <c r="AD185" s="9"/>
      <c r="AE185" s="9">
        <f>SUM(AE171:AE184)</f>
        <v>258.59686</v>
      </c>
      <c r="AF185" s="9"/>
      <c r="AG185" s="9"/>
      <c r="AH185" s="9"/>
      <c r="AI185" s="9"/>
      <c r="AJ185" s="9"/>
    </row>
    <row r="186" spans="9:36" ht="15">
      <c r="I186" s="12"/>
      <c r="J186" s="6"/>
      <c r="L186" s="12"/>
      <c r="M186" s="6"/>
      <c r="N186" s="6"/>
      <c r="O186" s="6"/>
      <c r="P186" s="6"/>
      <c r="Q186" s="6"/>
      <c r="R186" s="6"/>
      <c r="S186" s="6"/>
      <c r="T186" s="6"/>
      <c r="U186" s="6"/>
      <c r="V186" s="6"/>
      <c r="W186" s="6"/>
      <c r="X186" s="6"/>
      <c r="Y186" s="6"/>
      <c r="Z186" s="6"/>
      <c r="AA186" s="6"/>
      <c r="AB186" s="6"/>
      <c r="AC186" s="6"/>
      <c r="AD186" s="6"/>
      <c r="AE186" s="6"/>
      <c r="AF186" s="6"/>
      <c r="AG186" s="6"/>
      <c r="AH186" s="6"/>
      <c r="AI186" s="6"/>
      <c r="AJ186" s="6"/>
    </row>
    <row r="187" spans="2:36" ht="15.75" thickBot="1">
      <c r="B187" s="10" t="s">
        <v>171</v>
      </c>
      <c r="C187" s="10"/>
      <c r="D187" s="10"/>
      <c r="E187" s="10"/>
      <c r="F187" s="10"/>
      <c r="G187" s="47"/>
      <c r="H187" s="10"/>
      <c r="I187" s="14"/>
      <c r="J187" s="11">
        <f>SUM(J168,J185)</f>
        <v>482.660446</v>
      </c>
      <c r="K187" s="11"/>
      <c r="L187" s="11"/>
      <c r="M187" s="11">
        <f>SUM(M168,M185)</f>
        <v>399.112401</v>
      </c>
      <c r="N187" s="11"/>
      <c r="O187" s="11"/>
      <c r="P187" s="11">
        <f>SUM(P168,P185)</f>
        <v>286.03865099999996</v>
      </c>
      <c r="Q187" s="11"/>
      <c r="R187" s="11"/>
      <c r="S187" s="11">
        <f>SUM(S168,S185)</f>
        <v>499.991132</v>
      </c>
      <c r="T187" s="11"/>
      <c r="U187" s="11"/>
      <c r="V187" s="11">
        <f>SUM(V168,V185)</f>
        <v>641.2126480000001</v>
      </c>
      <c r="W187" s="11"/>
      <c r="X187" s="11"/>
      <c r="Y187" s="11">
        <f>SUM(Y168,Y185)</f>
        <v>746.672642</v>
      </c>
      <c r="Z187" s="11"/>
      <c r="AA187" s="11"/>
      <c r="AB187" s="11">
        <f>SUM(AB168,AB185)</f>
        <v>767.4664229999998</v>
      </c>
      <c r="AC187" s="11"/>
      <c r="AD187" s="11"/>
      <c r="AE187" s="11">
        <f>SUM(AE168,AE185)</f>
        <v>712.7855599999999</v>
      </c>
      <c r="AF187" s="11"/>
      <c r="AG187" s="11"/>
      <c r="AH187" s="11"/>
      <c r="AI187" s="11"/>
      <c r="AJ187" s="11"/>
    </row>
    <row r="188" spans="11:15" ht="15.75" thickTop="1">
      <c r="K188" s="22"/>
      <c r="L188" s="26"/>
      <c r="M188" s="22"/>
      <c r="N188" s="17"/>
      <c r="O188" s="17"/>
    </row>
    <row r="189" spans="2:31" ht="15">
      <c r="B189" s="1" t="s">
        <v>45</v>
      </c>
      <c r="J189" s="1">
        <f>J7/I7</f>
        <v>0.185</v>
      </c>
      <c r="K189" s="22"/>
      <c r="L189" s="26"/>
      <c r="M189" s="22">
        <f>M8/L8</f>
        <v>0.23</v>
      </c>
      <c r="N189" s="17"/>
      <c r="O189" s="17"/>
      <c r="P189" s="1">
        <f>P9/O9</f>
        <v>0.1</v>
      </c>
      <c r="S189" s="1">
        <f>S10/R10</f>
        <v>7</v>
      </c>
      <c r="V189" s="1">
        <f>V11/U11</f>
        <v>0.28</v>
      </c>
      <c r="Y189" s="1">
        <f>Y13/X13</f>
        <v>0.66</v>
      </c>
      <c r="AB189" s="1">
        <f>AB14/AA14</f>
        <v>0.75</v>
      </c>
      <c r="AE189" s="1">
        <f>AE15/AD15</f>
        <v>1.01</v>
      </c>
    </row>
    <row r="190" spans="2:31" ht="15">
      <c r="B190" s="23" t="s">
        <v>175</v>
      </c>
      <c r="C190" s="23"/>
      <c r="D190" s="23"/>
      <c r="E190" s="23"/>
      <c r="F190" s="23"/>
      <c r="G190" s="53"/>
      <c r="H190" s="23"/>
      <c r="I190" s="22"/>
      <c r="J190" s="22">
        <f>I7</f>
        <v>3000</v>
      </c>
      <c r="K190" s="22"/>
      <c r="L190" s="22"/>
      <c r="M190" s="22">
        <f>L8</f>
        <v>2500</v>
      </c>
      <c r="N190" s="17"/>
      <c r="O190" s="17"/>
      <c r="P190" s="1">
        <f>O9</f>
        <v>1600</v>
      </c>
      <c r="S190" s="1">
        <f>R10</f>
        <v>100</v>
      </c>
      <c r="V190" s="1">
        <f>U11</f>
        <v>2000</v>
      </c>
      <c r="Y190" s="1">
        <f>X13</f>
        <v>1700</v>
      </c>
      <c r="AB190" s="1">
        <f>AA14</f>
        <v>1350</v>
      </c>
      <c r="AE190" s="1">
        <f>AD15</f>
        <v>700</v>
      </c>
    </row>
    <row r="191" spans="10:31" ht="15">
      <c r="J191" s="1" t="str">
        <f>I3</f>
        <v>Canola</v>
      </c>
      <c r="K191" s="27"/>
      <c r="L191" s="28"/>
      <c r="M191" s="1" t="str">
        <f>L3</f>
        <v>Flax</v>
      </c>
      <c r="N191" s="17"/>
      <c r="O191" s="17"/>
      <c r="P191" s="1" t="str">
        <f>O3</f>
        <v>Camelina</v>
      </c>
      <c r="S191" s="1" t="str">
        <f>R3</f>
        <v>Winter Wheat 
(Reg. Till)</v>
      </c>
      <c r="V191" s="1" t="str">
        <f>U3</f>
        <v>Annual Ryegrass
(Reg. Till)</v>
      </c>
      <c r="Y191" s="1" t="str">
        <f>X3</f>
        <v>Perennial Ryegrass
(Reg. Till, North)</v>
      </c>
      <c r="AB191" s="1" t="str">
        <f>AA3</f>
        <v>Tall Fescue
(South)</v>
      </c>
      <c r="AE191" s="1" t="str">
        <f>AD3</f>
        <v>Crimson Clover</v>
      </c>
    </row>
    <row r="193" spans="1:36" ht="15.75" thickBot="1">
      <c r="A193" s="3">
        <f>ROW(A193)-ROW(A$193)+1</f>
        <v>1</v>
      </c>
      <c r="B193" s="10" t="s">
        <v>148</v>
      </c>
      <c r="C193" s="10"/>
      <c r="D193" s="10"/>
      <c r="E193" s="10"/>
      <c r="F193" s="10"/>
      <c r="G193" s="47"/>
      <c r="H193" s="10"/>
      <c r="I193" s="10"/>
      <c r="J193" s="11">
        <f>J20</f>
        <v>555</v>
      </c>
      <c r="K193" s="10"/>
      <c r="L193" s="10"/>
      <c r="M193" s="11">
        <f>M20</f>
        <v>575</v>
      </c>
      <c r="N193" s="10"/>
      <c r="O193" s="10"/>
      <c r="P193" s="11">
        <f>P20</f>
        <v>160</v>
      </c>
      <c r="Q193" s="10"/>
      <c r="R193" s="10"/>
      <c r="S193" s="11">
        <f>S20</f>
        <v>700</v>
      </c>
      <c r="T193" s="10"/>
      <c r="U193" s="10"/>
      <c r="V193" s="11">
        <f>V20</f>
        <v>561.5</v>
      </c>
      <c r="W193" s="10"/>
      <c r="X193" s="10"/>
      <c r="Y193" s="11">
        <f>Y20</f>
        <v>1122</v>
      </c>
      <c r="Z193" s="10"/>
      <c r="AA193" s="10"/>
      <c r="AB193" s="11">
        <f>AB20</f>
        <v>1012.5</v>
      </c>
      <c r="AC193" s="10"/>
      <c r="AD193" s="10"/>
      <c r="AE193" s="11">
        <f>AE20</f>
        <v>707</v>
      </c>
      <c r="AF193" s="10"/>
      <c r="AG193" s="10"/>
      <c r="AH193" s="10"/>
      <c r="AI193" s="10"/>
      <c r="AJ193" s="10"/>
    </row>
    <row r="194" spans="1:12" ht="16.5" thickBot="1" thickTop="1">
      <c r="A194" s="3">
        <f aca="true" t="shared" si="64" ref="A194:A226">ROW(A194)-ROW(A$193)+1</f>
        <v>2</v>
      </c>
      <c r="I194" s="1"/>
      <c r="L194" s="1"/>
    </row>
    <row r="195" spans="1:36" ht="15">
      <c r="A195" s="3">
        <f t="shared" si="64"/>
        <v>3</v>
      </c>
      <c r="B195" s="38"/>
      <c r="C195" s="38"/>
      <c r="D195" s="38"/>
      <c r="E195" s="38"/>
      <c r="F195" s="38"/>
      <c r="G195" s="5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row>
    <row r="196" spans="1:2" ht="15">
      <c r="A196" s="3">
        <f t="shared" si="64"/>
        <v>4</v>
      </c>
      <c r="B196" s="4" t="s">
        <v>0</v>
      </c>
    </row>
    <row r="197" spans="1:31" ht="15">
      <c r="A197" s="3">
        <f t="shared" si="64"/>
        <v>5</v>
      </c>
      <c r="B197" s="5" t="s">
        <v>155</v>
      </c>
      <c r="J197" s="6">
        <f>SUM(J25:J39)</f>
        <v>80.35</v>
      </c>
      <c r="M197" s="6">
        <f>SUM(M25:M39)</f>
        <v>45.599999999999994</v>
      </c>
      <c r="P197" s="6">
        <f>SUM(P25:P39)</f>
        <v>14.5</v>
      </c>
      <c r="S197" s="6">
        <f>SUM(S25:S39)</f>
        <v>63.5</v>
      </c>
      <c r="V197" s="6">
        <f>SUM(V25:V39)</f>
        <v>95.55</v>
      </c>
      <c r="Y197" s="6">
        <f>SUM(Y25:Y39)</f>
        <v>123</v>
      </c>
      <c r="AB197" s="6">
        <f>SUM(AB25:AB39)</f>
        <v>120.4</v>
      </c>
      <c r="AE197" s="6">
        <f>SUM(AE25:AE39)</f>
        <v>65.83</v>
      </c>
    </row>
    <row r="198" spans="1:31" ht="15">
      <c r="A198" s="3">
        <f t="shared" si="64"/>
        <v>6</v>
      </c>
      <c r="B198" s="5" t="s">
        <v>156</v>
      </c>
      <c r="J198" s="6">
        <f>SUM(J41:J45)</f>
        <v>0</v>
      </c>
      <c r="M198" s="6">
        <f>SUM(M41:M45)</f>
        <v>0.47495</v>
      </c>
      <c r="P198" s="6">
        <f>SUM(P41:P45)</f>
        <v>0</v>
      </c>
      <c r="S198" s="6">
        <f>SUM(S41:S45)</f>
        <v>0</v>
      </c>
      <c r="V198" s="6">
        <f>SUM(V41:V45)</f>
        <v>0</v>
      </c>
      <c r="Y198" s="6">
        <f>SUM(Y41:Y45)</f>
        <v>67.864</v>
      </c>
      <c r="AB198" s="6">
        <f>SUM(AB41:AB45)</f>
        <v>25.75</v>
      </c>
      <c r="AE198" s="6">
        <f>SUM(AE41:AE45)</f>
        <v>0</v>
      </c>
    </row>
    <row r="199" spans="1:31" ht="15">
      <c r="A199" s="3">
        <f t="shared" si="64"/>
        <v>7</v>
      </c>
      <c r="B199" s="5" t="s">
        <v>157</v>
      </c>
      <c r="J199" s="6">
        <f>SUM(J89:J92)</f>
        <v>30</v>
      </c>
      <c r="M199" s="6">
        <f>SUM(M89:M92)</f>
        <v>30</v>
      </c>
      <c r="P199" s="6">
        <f>SUM(P89:P92)</f>
        <v>30</v>
      </c>
      <c r="S199" s="6">
        <f>SUM(S89:S92)</f>
        <v>9.5</v>
      </c>
      <c r="V199" s="6">
        <f>SUM(V89:V92)</f>
        <v>0</v>
      </c>
      <c r="Y199" s="6">
        <f>SUM(Y89:Y92)</f>
        <v>0</v>
      </c>
      <c r="AB199" s="6">
        <f>SUM(AB89:AB92)</f>
        <v>0</v>
      </c>
      <c r="AE199" s="6">
        <f>SUM(AE89:AE92)</f>
        <v>0</v>
      </c>
    </row>
    <row r="200" spans="1:31" ht="15">
      <c r="A200" s="3">
        <f t="shared" si="64"/>
        <v>8</v>
      </c>
      <c r="B200" s="5" t="s">
        <v>158</v>
      </c>
      <c r="J200" s="6">
        <f>SUM(J94:J100)</f>
        <v>3.75</v>
      </c>
      <c r="M200" s="6">
        <f>SUM(M94:M100)</f>
        <v>0</v>
      </c>
      <c r="P200" s="6">
        <f>SUM(P94:P100)</f>
        <v>0</v>
      </c>
      <c r="S200" s="6">
        <f>SUM(S94:S100)</f>
        <v>0</v>
      </c>
      <c r="V200" s="6">
        <f>SUM(V94:V100)</f>
        <v>22.400000000000002</v>
      </c>
      <c r="Y200" s="6">
        <f>SUM(Y94:Y100)</f>
        <v>17.5</v>
      </c>
      <c r="AB200" s="6">
        <f>SUM(AB94:AB100)</f>
        <v>1</v>
      </c>
      <c r="AE200" s="6">
        <f>SUM(AE94:AE100)</f>
        <v>119</v>
      </c>
    </row>
    <row r="201" spans="1:31" ht="15">
      <c r="A201" s="3">
        <f t="shared" si="64"/>
        <v>9</v>
      </c>
      <c r="B201" s="5" t="s">
        <v>159</v>
      </c>
      <c r="J201" s="6">
        <f>SUM(J48:J67)</f>
        <v>12.75</v>
      </c>
      <c r="M201" s="6">
        <f>SUM(M48:M67)</f>
        <v>21.490000000000002</v>
      </c>
      <c r="P201" s="6">
        <f>SUM(P48:P67)</f>
        <v>24.125</v>
      </c>
      <c r="S201" s="6">
        <f>SUM(S48:S67)</f>
        <v>29.529999999999998</v>
      </c>
      <c r="V201" s="6">
        <f>SUM(V48:V67)</f>
        <v>31.183000000000003</v>
      </c>
      <c r="Y201" s="6">
        <f>SUM(Y48:Y67)</f>
        <v>25.585</v>
      </c>
      <c r="AB201" s="6">
        <f>SUM(AB48:AB67)</f>
        <v>39.1625</v>
      </c>
      <c r="AE201" s="6">
        <f>SUM(AE48:AE67)</f>
        <v>16.3456</v>
      </c>
    </row>
    <row r="202" spans="1:31" ht="15">
      <c r="A202" s="3">
        <f t="shared" si="64"/>
        <v>10</v>
      </c>
      <c r="B202" s="5" t="s">
        <v>160</v>
      </c>
      <c r="J202" s="6">
        <f>SUM(J106:J109)</f>
        <v>0</v>
      </c>
      <c r="M202" s="6">
        <f>SUM(M106:M109)</f>
        <v>0</v>
      </c>
      <c r="P202" s="6">
        <f>SUM(P106:P109)</f>
        <v>0</v>
      </c>
      <c r="S202" s="6">
        <f>SUM(S106:S109)</f>
        <v>0</v>
      </c>
      <c r="V202" s="6">
        <f>SUM(V106:V109)</f>
        <v>5</v>
      </c>
      <c r="Y202" s="6">
        <f>SUM(Y106:Y109)</f>
        <v>35</v>
      </c>
      <c r="AB202" s="6">
        <f>SUM(AB106:AB109)</f>
        <v>5</v>
      </c>
      <c r="AE202" s="6">
        <f>SUM(AE106:AE109)</f>
        <v>0</v>
      </c>
    </row>
    <row r="203" spans="1:31" ht="15">
      <c r="A203" s="3">
        <f t="shared" si="64"/>
        <v>11</v>
      </c>
      <c r="B203" s="5" t="s">
        <v>161</v>
      </c>
      <c r="J203" s="6">
        <f>SUM(J69:J71)</f>
        <v>6.371999999999999</v>
      </c>
      <c r="M203" s="6">
        <f>SUM(M69:M71)</f>
        <v>0</v>
      </c>
      <c r="P203" s="6">
        <f>SUM(P69:P71)</f>
        <v>0</v>
      </c>
      <c r="S203" s="6">
        <f>SUM(S69:S71)</f>
        <v>6.7703999999999995</v>
      </c>
      <c r="V203" s="6">
        <f>SUM(V69:V71)</f>
        <v>0</v>
      </c>
      <c r="Y203" s="6">
        <f>SUM(Y69:Y71)</f>
        <v>0</v>
      </c>
      <c r="AB203" s="6">
        <f>SUM(AB69:AB71)</f>
        <v>0</v>
      </c>
      <c r="AE203" s="6">
        <f>SUM(AE69:AE71)</f>
        <v>0</v>
      </c>
    </row>
    <row r="204" spans="1:31" ht="15">
      <c r="A204" s="3">
        <f t="shared" si="64"/>
        <v>12</v>
      </c>
      <c r="B204" s="5" t="s">
        <v>162</v>
      </c>
      <c r="J204" s="6">
        <f>SUM(J72:J75)</f>
        <v>0</v>
      </c>
      <c r="M204" s="6">
        <f>SUM(M72:M75)</f>
        <v>0</v>
      </c>
      <c r="P204" s="6">
        <f>SUM(P72:P75)</f>
        <v>0</v>
      </c>
      <c r="S204" s="6">
        <f>SUM(S72:S75)</f>
        <v>22.5</v>
      </c>
      <c r="V204" s="6">
        <f>SUM(V72:V75)</f>
        <v>0</v>
      </c>
      <c r="Y204" s="6">
        <f>SUM(Y72:Y75)</f>
        <v>0</v>
      </c>
      <c r="AB204" s="6">
        <f>SUM(AB72:AB75)</f>
        <v>35.88</v>
      </c>
      <c r="AE204" s="6">
        <f>SUM(AE72:AE75)</f>
        <v>0</v>
      </c>
    </row>
    <row r="205" spans="1:31" ht="15">
      <c r="A205" s="3">
        <f t="shared" si="64"/>
        <v>13</v>
      </c>
      <c r="B205" s="5" t="s">
        <v>163</v>
      </c>
      <c r="J205" s="6">
        <f>SUM(J76:J79)</f>
        <v>0</v>
      </c>
      <c r="M205" s="6">
        <f>SUM(M76:M79)</f>
        <v>0</v>
      </c>
      <c r="P205" s="6">
        <f>SUM(P76:P79)</f>
        <v>0</v>
      </c>
      <c r="S205" s="6">
        <f>SUM(S76:S79)</f>
        <v>13.5</v>
      </c>
      <c r="V205" s="6">
        <f>SUM(V76:V79)</f>
        <v>0</v>
      </c>
      <c r="Y205" s="6">
        <f>SUM(Y76:Y79)</f>
        <v>4.7250000000000005</v>
      </c>
      <c r="AB205" s="6">
        <f>SUM(AB76:AB79)</f>
        <v>0</v>
      </c>
      <c r="AE205" s="6">
        <f>SUM(AE76:AE79)</f>
        <v>24.3</v>
      </c>
    </row>
    <row r="206" spans="1:31" ht="15">
      <c r="A206" s="3">
        <f t="shared" si="64"/>
        <v>14</v>
      </c>
      <c r="B206" s="5" t="s">
        <v>64</v>
      </c>
      <c r="J206" s="6">
        <f>SUM(J111:J116)</f>
        <v>0</v>
      </c>
      <c r="M206" s="6">
        <f>SUM(M111:M116)</f>
        <v>0</v>
      </c>
      <c r="P206" s="6">
        <f>SUM(P111:P116)</f>
        <v>0</v>
      </c>
      <c r="S206" s="6">
        <f>SUM(S111:S116)</f>
        <v>2</v>
      </c>
      <c r="V206" s="6">
        <f>SUM(V111:V116)</f>
        <v>0</v>
      </c>
      <c r="Y206" s="6">
        <f>SUM(Y111:Y116)</f>
        <v>4.27</v>
      </c>
      <c r="AB206" s="6">
        <f>SUM(AB111:AB116)</f>
        <v>3</v>
      </c>
      <c r="AE206" s="6">
        <f>SUM(AE111:AE116)</f>
        <v>0</v>
      </c>
    </row>
    <row r="207" spans="1:31" ht="15">
      <c r="A207" s="3">
        <f t="shared" si="64"/>
        <v>15</v>
      </c>
      <c r="B207" s="5" t="s">
        <v>164</v>
      </c>
      <c r="J207" s="6">
        <f>SUM(J81:J87)</f>
        <v>12</v>
      </c>
      <c r="M207" s="6">
        <f>SUM(M81:M87)</f>
        <v>4.8</v>
      </c>
      <c r="P207" s="6">
        <f>SUM(P81:P87)</f>
        <v>3</v>
      </c>
      <c r="S207" s="6">
        <f>SUM(S81:S87)</f>
        <v>12</v>
      </c>
      <c r="V207" s="6">
        <f>SUM(V81:V87)</f>
        <v>4.2</v>
      </c>
      <c r="Y207" s="6">
        <f>SUM(Y81:Y87)</f>
        <v>0</v>
      </c>
      <c r="AB207" s="6">
        <f>SUM(AB81:AB87)</f>
        <v>0</v>
      </c>
      <c r="AE207" s="6">
        <f>SUM(AE81:AE87)</f>
        <v>24</v>
      </c>
    </row>
    <row r="208" spans="1:31" ht="15">
      <c r="A208" s="3">
        <f t="shared" si="64"/>
        <v>16</v>
      </c>
      <c r="B208" s="5" t="s">
        <v>165</v>
      </c>
      <c r="J208" s="6">
        <f>SUM(J101:J104)</f>
        <v>0</v>
      </c>
      <c r="M208" s="6">
        <f>SUM(M101:M104)</f>
        <v>0</v>
      </c>
      <c r="P208" s="6">
        <f>SUM(P101:P104)</f>
        <v>0</v>
      </c>
      <c r="S208" s="6">
        <f>SUM(S101:S104)</f>
        <v>0</v>
      </c>
      <c r="V208" s="6">
        <f>SUM(V101:V104)</f>
        <v>1.191</v>
      </c>
      <c r="Y208" s="6">
        <f>SUM(Y101:Y104)</f>
        <v>13.200250000000002</v>
      </c>
      <c r="AB208" s="6">
        <f>SUM(AB101:AB104)</f>
        <v>3.573</v>
      </c>
      <c r="AE208" s="6">
        <f>SUM(AE101:AE104)</f>
        <v>1.625</v>
      </c>
    </row>
    <row r="209" spans="1:31" ht="15">
      <c r="A209" s="3">
        <f t="shared" si="64"/>
        <v>17</v>
      </c>
      <c r="B209" s="5" t="s">
        <v>166</v>
      </c>
      <c r="J209" s="6">
        <f>SUM(J118:J133)</f>
        <v>30</v>
      </c>
      <c r="M209" s="6">
        <f>SUM(M118:M133)</f>
        <v>25</v>
      </c>
      <c r="P209" s="6">
        <f>SUM(P118:P133)</f>
        <v>16</v>
      </c>
      <c r="S209" s="6">
        <f>SUM(S118:S133)</f>
        <v>27</v>
      </c>
      <c r="V209" s="6">
        <f>SUM(V118:V133)</f>
        <v>64.6</v>
      </c>
      <c r="Y209" s="6">
        <f>SUM(Y118:Y133)</f>
        <v>141.1</v>
      </c>
      <c r="AB209" s="6">
        <f>SUM(AB118:AB133)</f>
        <v>82.83137500000001</v>
      </c>
      <c r="AE209" s="6">
        <f>SUM(AE118:AE133)</f>
        <v>59.78</v>
      </c>
    </row>
    <row r="210" spans="1:31" ht="15">
      <c r="A210" s="3">
        <f t="shared" si="64"/>
        <v>18</v>
      </c>
      <c r="B210" s="5" t="s">
        <v>167</v>
      </c>
      <c r="J210" s="6">
        <f>SUM(J135:J150)</f>
        <v>17.416639999999997</v>
      </c>
      <c r="M210" s="6">
        <f>SUM(M135:M150)</f>
        <v>14.399445</v>
      </c>
      <c r="P210" s="6">
        <f>SUM(P135:P150)</f>
        <v>7.113145</v>
      </c>
      <c r="S210" s="6">
        <f>SUM(S135:S150)</f>
        <v>20.595200000000002</v>
      </c>
      <c r="V210" s="6">
        <f>SUM(V135:V150)</f>
        <v>38.26240000000001</v>
      </c>
      <c r="Y210" s="6">
        <f>SUM(Y135:Y150)</f>
        <v>22.012800000000002</v>
      </c>
      <c r="AB210" s="6">
        <f>SUM(AB135:AB150)</f>
        <v>28.9762</v>
      </c>
      <c r="AE210" s="6">
        <f>SUM(AE135:AE150)</f>
        <v>31.734399999999997</v>
      </c>
    </row>
    <row r="211" spans="1:31" ht="15">
      <c r="A211" s="3">
        <f t="shared" si="64"/>
        <v>19</v>
      </c>
      <c r="B211" s="5" t="s">
        <v>170</v>
      </c>
      <c r="J211" s="6">
        <f>SUM(J152:J157)</f>
        <v>56.6244</v>
      </c>
      <c r="M211" s="6">
        <f>SUM(M152:M157)</f>
        <v>43.5606</v>
      </c>
      <c r="P211" s="6">
        <f>SUM(P152:P157)</f>
        <v>14.0931</v>
      </c>
      <c r="S211" s="6">
        <f>SUM(S152:S157)</f>
        <v>43.4613</v>
      </c>
      <c r="V211" s="6">
        <f>SUM(V152:V157)</f>
        <v>61.9146</v>
      </c>
      <c r="Y211" s="6">
        <f>SUM(Y152:Y157)</f>
        <v>28.238999999999997</v>
      </c>
      <c r="AB211" s="6">
        <f>SUM(AB152:AB157)</f>
        <v>34.3467</v>
      </c>
      <c r="AE211" s="6">
        <f>SUM(AE152:AE157)</f>
        <v>51.4137</v>
      </c>
    </row>
    <row r="212" spans="1:31" ht="15">
      <c r="A212" s="3">
        <f t="shared" si="64"/>
        <v>20</v>
      </c>
      <c r="B212" s="5" t="s">
        <v>168</v>
      </c>
      <c r="J212" s="6">
        <f>SUM(J159:J165)</f>
        <v>22.68</v>
      </c>
      <c r="M212" s="6">
        <f>SUM(M159:M165)</f>
        <v>18.9</v>
      </c>
      <c r="P212" s="6">
        <f>SUM(P159:P165)</f>
        <v>9.55</v>
      </c>
      <c r="S212" s="6">
        <f>SUM(S159:S165)</f>
        <v>31.099999999999998</v>
      </c>
      <c r="V212" s="6">
        <f>SUM(V159:V165)</f>
        <v>44.10000000000001</v>
      </c>
      <c r="Y212" s="6">
        <f>SUM(Y159:Y165)</f>
        <v>28.159999999999997</v>
      </c>
      <c r="AB212" s="6">
        <f>SUM(AB159:AB165)</f>
        <v>32.885</v>
      </c>
      <c r="AE212" s="6">
        <f>SUM(AE159:AE165)</f>
        <v>37.24</v>
      </c>
    </row>
    <row r="213" spans="1:31" ht="15">
      <c r="A213" s="3">
        <f t="shared" si="64"/>
        <v>21</v>
      </c>
      <c r="B213" s="5" t="s">
        <v>169</v>
      </c>
      <c r="J213" s="6">
        <f>J166</f>
        <v>14.64</v>
      </c>
      <c r="M213" s="6">
        <f>M166</f>
        <v>10.96</v>
      </c>
      <c r="P213" s="6">
        <f>P166</f>
        <v>5.64</v>
      </c>
      <c r="S213" s="6">
        <f>S166</f>
        <v>15.11</v>
      </c>
      <c r="V213" s="6">
        <f>V166</f>
        <v>19.36</v>
      </c>
      <c r="Y213" s="6">
        <f>Y166</f>
        <v>14.47</v>
      </c>
      <c r="AB213" s="6">
        <f>AB166</f>
        <v>13.24</v>
      </c>
      <c r="AE213" s="6">
        <f>AE166</f>
        <v>22.92</v>
      </c>
    </row>
    <row r="214" ht="15">
      <c r="A214" s="3">
        <f t="shared" si="64"/>
        <v>22</v>
      </c>
    </row>
    <row r="215" spans="1:36" ht="15.75" thickBot="1">
      <c r="A215" s="3">
        <f t="shared" si="64"/>
        <v>23</v>
      </c>
      <c r="B215" s="8" t="s">
        <v>34</v>
      </c>
      <c r="C215" s="8"/>
      <c r="D215" s="8"/>
      <c r="E215" s="8"/>
      <c r="F215" s="8"/>
      <c r="G215" s="52"/>
      <c r="H215" s="8"/>
      <c r="I215" s="8"/>
      <c r="J215" s="9">
        <f>SUM(J197:J213)</f>
        <v>286.58304</v>
      </c>
      <c r="K215" s="8"/>
      <c r="L215" s="8"/>
      <c r="M215" s="9">
        <f>SUM(M197:M213)</f>
        <v>215.18499500000001</v>
      </c>
      <c r="N215" s="8"/>
      <c r="O215" s="8"/>
      <c r="P215" s="9">
        <f>SUM(P197:P213)</f>
        <v>124.021245</v>
      </c>
      <c r="Q215" s="8"/>
      <c r="R215" s="8"/>
      <c r="S215" s="9">
        <f>SUM(S197:S213)</f>
        <v>296.56690000000003</v>
      </c>
      <c r="T215" s="8"/>
      <c r="U215" s="8"/>
      <c r="V215" s="9">
        <f>SUM(V197:V213)</f>
        <v>387.761</v>
      </c>
      <c r="W215" s="8"/>
      <c r="X215" s="8"/>
      <c r="Y215" s="9">
        <f>SUM(Y197:Y213)</f>
        <v>525.12605</v>
      </c>
      <c r="Z215" s="8"/>
      <c r="AA215" s="8"/>
      <c r="AB215" s="9">
        <f>SUM(AB197:AB213)</f>
        <v>426.044775</v>
      </c>
      <c r="AC215" s="8"/>
      <c r="AD215" s="8"/>
      <c r="AE215" s="9">
        <f>SUM(AE197:AE213)</f>
        <v>454.1887</v>
      </c>
      <c r="AF215" s="8"/>
      <c r="AG215" s="8"/>
      <c r="AH215" s="8"/>
      <c r="AI215" s="8"/>
      <c r="AJ215" s="8"/>
    </row>
    <row r="216" ht="15">
      <c r="A216" s="3">
        <f t="shared" si="64"/>
        <v>24</v>
      </c>
    </row>
    <row r="217" spans="1:2" ht="15">
      <c r="A217" s="3">
        <f t="shared" si="64"/>
        <v>25</v>
      </c>
      <c r="B217" s="4" t="s">
        <v>35</v>
      </c>
    </row>
    <row r="218" spans="1:31" ht="15">
      <c r="A218" s="3">
        <f t="shared" si="64"/>
        <v>26</v>
      </c>
      <c r="B218" s="7" t="s">
        <v>151</v>
      </c>
      <c r="J218" s="6">
        <f>SUM(J171:J176)</f>
        <v>76.077406</v>
      </c>
      <c r="M218" s="6">
        <f>SUM(M171:M176)</f>
        <v>63.927406</v>
      </c>
      <c r="P218" s="6">
        <f>SUM(P171:P176)</f>
        <v>42.017406</v>
      </c>
      <c r="S218" s="6">
        <f>SUM(S171:S176)</f>
        <v>79.994232</v>
      </c>
      <c r="V218" s="6">
        <f>SUM(V171:V176)</f>
        <v>103.451648</v>
      </c>
      <c r="Y218" s="6">
        <f>SUM(Y171:Y176)</f>
        <v>78.06659199999999</v>
      </c>
      <c r="AB218" s="6">
        <f>SUM(AB171:AB176)</f>
        <v>70.151648</v>
      </c>
      <c r="AE218" s="6">
        <f>SUM(AE171:AE176)</f>
        <v>105.40686000000001</v>
      </c>
    </row>
    <row r="219" spans="1:31" ht="15">
      <c r="A219" s="3">
        <f t="shared" si="64"/>
        <v>27</v>
      </c>
      <c r="B219" s="7" t="s">
        <v>154</v>
      </c>
      <c r="J219" s="6">
        <f>SUM(J177)</f>
        <v>0</v>
      </c>
      <c r="M219" s="6">
        <f>SUM(M177)</f>
        <v>0</v>
      </c>
      <c r="P219" s="6">
        <f>SUM(P177)</f>
        <v>0</v>
      </c>
      <c r="S219" s="6">
        <f>SUM(S177)</f>
        <v>0</v>
      </c>
      <c r="V219" s="6">
        <f>SUM(V177)</f>
        <v>30</v>
      </c>
      <c r="Y219" s="6">
        <f>SUM(Y177)</f>
        <v>0</v>
      </c>
      <c r="AB219" s="6">
        <f>SUM(AB177)</f>
        <v>30</v>
      </c>
      <c r="AE219" s="6">
        <f>SUM(AE177)</f>
        <v>30</v>
      </c>
    </row>
    <row r="220" spans="1:31" ht="15">
      <c r="A220" s="3">
        <f t="shared" si="64"/>
        <v>28</v>
      </c>
      <c r="B220" s="7" t="s">
        <v>152</v>
      </c>
      <c r="J220" s="6">
        <f>SUM(J180:J181)</f>
        <v>0</v>
      </c>
      <c r="M220" s="6">
        <f>SUM(M180:M181)</f>
        <v>0</v>
      </c>
      <c r="P220" s="6">
        <f>SUM(P180:P181)</f>
        <v>0</v>
      </c>
      <c r="S220" s="6">
        <f>SUM(S180:S181)</f>
        <v>0</v>
      </c>
      <c r="V220" s="6">
        <f>SUM(V180:V181)</f>
        <v>0</v>
      </c>
      <c r="Y220" s="6">
        <f>SUM(Y180:Y181)</f>
        <v>23.48</v>
      </c>
      <c r="AB220" s="6">
        <f>SUM(AB180:AB181)</f>
        <v>121.27</v>
      </c>
      <c r="AE220" s="6">
        <f>SUM(AE180:AE181)</f>
        <v>0</v>
      </c>
    </row>
    <row r="221" spans="1:31" ht="15">
      <c r="A221" s="3">
        <f t="shared" si="64"/>
        <v>29</v>
      </c>
      <c r="B221" s="7" t="s">
        <v>153</v>
      </c>
      <c r="J221" s="6">
        <f>SUM(J178)</f>
        <v>0</v>
      </c>
      <c r="M221" s="6">
        <f>SUM(M178)</f>
        <v>0</v>
      </c>
      <c r="P221" s="6">
        <f>SUM(P178)</f>
        <v>0</v>
      </c>
      <c r="S221" s="6">
        <f>SUM(S178)</f>
        <v>3.43</v>
      </c>
      <c r="V221" s="6">
        <f>SUM(V178)</f>
        <v>0</v>
      </c>
      <c r="Y221" s="6">
        <f>SUM(Y178)</f>
        <v>0</v>
      </c>
      <c r="AB221" s="6">
        <f>SUM(AB178)</f>
        <v>0</v>
      </c>
      <c r="AE221" s="6">
        <f>SUM(AE178)</f>
        <v>0</v>
      </c>
    </row>
    <row r="222" spans="1:31" ht="15">
      <c r="A222" s="3">
        <f t="shared" si="64"/>
        <v>30</v>
      </c>
      <c r="B222" s="7" t="s">
        <v>37</v>
      </c>
      <c r="J222" s="6">
        <f>J179</f>
        <v>120</v>
      </c>
      <c r="M222" s="6">
        <f>M179</f>
        <v>120</v>
      </c>
      <c r="P222" s="6">
        <f>P179</f>
        <v>120</v>
      </c>
      <c r="S222" s="6">
        <f>S179</f>
        <v>120</v>
      </c>
      <c r="V222" s="6">
        <f>V179</f>
        <v>120</v>
      </c>
      <c r="Y222" s="6">
        <f>Y179</f>
        <v>120</v>
      </c>
      <c r="AB222" s="6">
        <f>AB179</f>
        <v>120</v>
      </c>
      <c r="AE222" s="6">
        <f>AE179</f>
        <v>120</v>
      </c>
    </row>
    <row r="223" ht="15">
      <c r="A223" s="3">
        <f t="shared" si="64"/>
        <v>31</v>
      </c>
    </row>
    <row r="224" spans="1:36" ht="15.75" thickBot="1">
      <c r="A224" s="3">
        <f t="shared" si="64"/>
        <v>32</v>
      </c>
      <c r="B224" s="8" t="s">
        <v>38</v>
      </c>
      <c r="C224" s="8"/>
      <c r="D224" s="8"/>
      <c r="E224" s="8"/>
      <c r="F224" s="8"/>
      <c r="G224" s="52"/>
      <c r="H224" s="8"/>
      <c r="I224" s="8"/>
      <c r="J224" s="9">
        <f>SUM(J218:J223)</f>
        <v>196.077406</v>
      </c>
      <c r="K224" s="8"/>
      <c r="L224" s="8"/>
      <c r="M224" s="9">
        <f>SUM(M218:M223)</f>
        <v>183.927406</v>
      </c>
      <c r="N224" s="8"/>
      <c r="O224" s="8"/>
      <c r="P224" s="9">
        <f>SUM(P218:P223)</f>
        <v>162.017406</v>
      </c>
      <c r="Q224" s="8"/>
      <c r="R224" s="8"/>
      <c r="S224" s="9">
        <f>SUM(S218:S223)</f>
        <v>203.42423200000002</v>
      </c>
      <c r="T224" s="8"/>
      <c r="U224" s="8"/>
      <c r="V224" s="9">
        <f>SUM(V218:V223)</f>
        <v>253.451648</v>
      </c>
      <c r="W224" s="8"/>
      <c r="X224" s="8"/>
      <c r="Y224" s="9">
        <f>SUM(Y218:Y223)</f>
        <v>221.54659199999998</v>
      </c>
      <c r="Z224" s="8"/>
      <c r="AA224" s="8"/>
      <c r="AB224" s="9">
        <f>SUM(AB218:AB223)</f>
        <v>341.421648</v>
      </c>
      <c r="AC224" s="8"/>
      <c r="AD224" s="8"/>
      <c r="AE224" s="9">
        <f>SUM(AE218:AE223)</f>
        <v>255.40686</v>
      </c>
      <c r="AF224" s="8"/>
      <c r="AG224" s="8"/>
      <c r="AH224" s="8"/>
      <c r="AI224" s="8"/>
      <c r="AJ224" s="8"/>
    </row>
    <row r="225" spans="1:12" ht="15">
      <c r="A225" s="3">
        <f t="shared" si="64"/>
        <v>33</v>
      </c>
      <c r="I225" s="1"/>
      <c r="L225" s="1"/>
    </row>
    <row r="226" spans="1:36" ht="15.75" thickBot="1">
      <c r="A226" s="3">
        <f t="shared" si="64"/>
        <v>34</v>
      </c>
      <c r="B226" s="10" t="s">
        <v>39</v>
      </c>
      <c r="C226" s="10"/>
      <c r="D226" s="10"/>
      <c r="E226" s="10"/>
      <c r="F226" s="10"/>
      <c r="G226" s="47"/>
      <c r="H226" s="10"/>
      <c r="I226" s="10"/>
      <c r="J226" s="11">
        <f>SUM(J215,J224)</f>
        <v>482.660446</v>
      </c>
      <c r="K226" s="10"/>
      <c r="L226" s="10"/>
      <c r="M226" s="11">
        <f>SUM(M215,M224)</f>
        <v>399.112401</v>
      </c>
      <c r="N226" s="10"/>
      <c r="O226" s="10"/>
      <c r="P226" s="11">
        <f>SUM(P215,P224)</f>
        <v>286.03865099999996</v>
      </c>
      <c r="Q226" s="10"/>
      <c r="R226" s="10"/>
      <c r="S226" s="11">
        <f>SUM(S215,S224)</f>
        <v>499.99113200000005</v>
      </c>
      <c r="T226" s="10"/>
      <c r="U226" s="10"/>
      <c r="V226" s="11">
        <f>SUM(V215,V224)</f>
        <v>641.2126480000001</v>
      </c>
      <c r="W226" s="10"/>
      <c r="X226" s="10"/>
      <c r="Y226" s="11">
        <f>SUM(Y215,Y224)</f>
        <v>746.672642</v>
      </c>
      <c r="Z226" s="10"/>
      <c r="AA226" s="10"/>
      <c r="AB226" s="11">
        <f>SUM(AB215,AB224)</f>
        <v>767.4664230000001</v>
      </c>
      <c r="AC226" s="10"/>
      <c r="AD226" s="10"/>
      <c r="AE226" s="11">
        <f>SUM(AE215,AE224)</f>
        <v>709.59556</v>
      </c>
      <c r="AF226" s="10"/>
      <c r="AG226" s="10"/>
      <c r="AH226" s="10"/>
      <c r="AI226" s="10"/>
      <c r="AJ226" s="10"/>
    </row>
    <row r="227" ht="15.75" thickTop="1"/>
  </sheetData>
  <sheetProtection/>
  <mergeCells count="9">
    <mergeCell ref="B2:E3"/>
    <mergeCell ref="AD3:AE3"/>
    <mergeCell ref="X3:Y3"/>
    <mergeCell ref="AA3:AB3"/>
    <mergeCell ref="U3:V3"/>
    <mergeCell ref="I3:J3"/>
    <mergeCell ref="L3:M3"/>
    <mergeCell ref="O3:P3"/>
    <mergeCell ref="R3:S3"/>
  </mergeCells>
  <conditionalFormatting sqref="D7:AE182 DD7:EE182">
    <cfRule type="cellIs" priority="1" dxfId="4" operator="notEqual" stopIfTrue="1">
      <formula>DD7</formula>
    </cfRule>
  </conditionalFormatting>
  <printOptions/>
  <pageMargins left="0.75" right="0.75" top="1" bottom="1" header="0.5" footer="0.5"/>
  <pageSetup horizontalDpi="600" verticalDpi="600" orientation="portrait" r:id="rId1"/>
  <ignoredErrors>
    <ignoredError sqref="B26" twoDigitTextYear="1"/>
  </ignoredErrors>
</worksheet>
</file>

<file path=xl/worksheets/sheet4.xml><?xml version="1.0" encoding="utf-8"?>
<worksheet xmlns="http://schemas.openxmlformats.org/spreadsheetml/2006/main" xmlns:r="http://schemas.openxmlformats.org/officeDocument/2006/relationships">
  <sheetPr codeName="Sheet2"/>
  <dimension ref="B1:BG85"/>
  <sheetViews>
    <sheetView zoomScalePageLayoutView="0" workbookViewId="0" topLeftCell="A1">
      <selection activeCell="A1" sqref="A1"/>
    </sheetView>
  </sheetViews>
  <sheetFormatPr defaultColWidth="9.140625" defaultRowHeight="12.75"/>
  <cols>
    <col min="1" max="1" width="9.7109375" style="137" customWidth="1"/>
    <col min="2" max="2" width="35.00390625" style="137" customWidth="1"/>
    <col min="3" max="6" width="14.57421875" style="137" customWidth="1"/>
    <col min="7" max="39" width="9.140625" style="137" customWidth="1"/>
    <col min="40" max="40" width="9.140625" style="148" customWidth="1"/>
    <col min="41" max="41" width="9.140625" style="137" customWidth="1"/>
    <col min="42" max="42" width="35.00390625" style="141" customWidth="1"/>
    <col min="43" max="46" width="14.57421875" style="141" customWidth="1"/>
    <col min="47" max="16384" width="9.140625" style="137" customWidth="1"/>
  </cols>
  <sheetData>
    <row r="1" spans="42:59" ht="15.75" customHeight="1">
      <c r="AP1" s="83" t="s">
        <v>200</v>
      </c>
      <c r="AQ1" s="83"/>
      <c r="AR1" s="83"/>
      <c r="AS1" s="83"/>
      <c r="AT1" s="83" t="s">
        <v>200</v>
      </c>
      <c r="AU1" s="83"/>
      <c r="AV1" s="83"/>
      <c r="AW1" s="83"/>
      <c r="AY1" s="83"/>
      <c r="AZ1" s="83"/>
      <c r="BA1" s="83"/>
      <c r="BB1" s="83"/>
      <c r="BC1" s="83"/>
      <c r="BD1" s="83"/>
      <c r="BE1" s="83"/>
      <c r="BF1" s="83"/>
      <c r="BG1" s="83"/>
    </row>
    <row r="2" spans="2:46" ht="24" customHeight="1" thickBot="1">
      <c r="B2" s="85" t="s">
        <v>283</v>
      </c>
      <c r="C2" s="85"/>
      <c r="D2" s="85"/>
      <c r="E2" s="85"/>
      <c r="F2" s="85"/>
      <c r="G2" s="86"/>
      <c r="AP2" s="85" t="s">
        <v>283</v>
      </c>
      <c r="AQ2" s="85"/>
      <c r="AR2" s="85"/>
      <c r="AS2" s="85"/>
      <c r="AT2" s="85"/>
    </row>
    <row r="3" spans="42:46" ht="12">
      <c r="AP3" s="137"/>
      <c r="AQ3" s="137"/>
      <c r="AR3" s="137"/>
      <c r="AS3" s="137"/>
      <c r="AT3" s="137"/>
    </row>
    <row r="4" spans="42:46" ht="12">
      <c r="AP4" s="137"/>
      <c r="AQ4" s="137"/>
      <c r="AR4" s="137"/>
      <c r="AS4" s="137"/>
      <c r="AT4" s="137"/>
    </row>
    <row r="5" spans="2:46" ht="15">
      <c r="B5" s="135" t="s">
        <v>176</v>
      </c>
      <c r="C5" s="136">
        <f>INDEX('Budgets&amp;Inputs'!$J$189:$AM$189,1,MATCH(Comparisons!C8,'Budgets&amp;Inputs'!$J$191:$AM$191,0))</f>
        <v>0.185</v>
      </c>
      <c r="D5" s="136">
        <f>INDEX('Budgets&amp;Inputs'!$J$189:$AM$189,1,MATCH(Comparisons!D8,'Budgets&amp;Inputs'!$J$191:$AM$191,0))</f>
        <v>0.23</v>
      </c>
      <c r="E5" s="136">
        <f>INDEX('Budgets&amp;Inputs'!$J$189:$AM$189,1,MATCH(Comparisons!E8,'Budgets&amp;Inputs'!$J$191:$AM$191,0))</f>
        <v>0.1</v>
      </c>
      <c r="F5" s="136">
        <f>INDEX('Budgets&amp;Inputs'!$J$189:$AM$189,1,MATCH(Comparisons!F8,'Budgets&amp;Inputs'!$J$191:$AM$191,0))</f>
        <v>7</v>
      </c>
      <c r="AP5" s="135" t="s">
        <v>176</v>
      </c>
      <c r="AQ5" s="136">
        <f>INDEX('Budgets&amp;Inputs'!$J$189:$AM$189,1,MATCH(Comparisons!AQ8,'Budgets&amp;Inputs'!$J$191:$AM$191,0))</f>
        <v>0.185</v>
      </c>
      <c r="AR5" s="136">
        <f>INDEX('Budgets&amp;Inputs'!$J$189:$AM$189,1,MATCH(Comparisons!AR8,'Budgets&amp;Inputs'!$J$191:$AM$191,0))</f>
        <v>0.23</v>
      </c>
      <c r="AS5" s="136">
        <f>INDEX('Budgets&amp;Inputs'!$J$189:$AM$189,1,MATCH(Comparisons!AS8,'Budgets&amp;Inputs'!$J$191:$AM$191,0))</f>
        <v>0.1</v>
      </c>
      <c r="AT5" s="136">
        <f>INDEX('Budgets&amp;Inputs'!$J$189:$AM$189,1,MATCH(Comparisons!AT8,'Budgets&amp;Inputs'!$J$191:$AM$191,0))</f>
        <v>7</v>
      </c>
    </row>
    <row r="6" spans="2:46" ht="15">
      <c r="B6" s="135" t="s">
        <v>175</v>
      </c>
      <c r="C6" s="136">
        <f>INDEX('Budgets&amp;Inputs'!$J$190:$AM$190,1,MATCH(Comparisons!C8,'Budgets&amp;Inputs'!$J$191:$AM$191,0))</f>
        <v>3000</v>
      </c>
      <c r="D6" s="136">
        <f>INDEX('Budgets&amp;Inputs'!$J$190:$AM$190,1,MATCH(Comparisons!D8,'Budgets&amp;Inputs'!$J$191:$AM$191,0))</f>
        <v>2500</v>
      </c>
      <c r="E6" s="136">
        <f>INDEX('Budgets&amp;Inputs'!$J$190:$AM$190,1,MATCH(Comparisons!E8,'Budgets&amp;Inputs'!$J$191:$AM$191,0))</f>
        <v>1600</v>
      </c>
      <c r="F6" s="136">
        <f>INDEX('Budgets&amp;Inputs'!$J$190:$AM$190,1,MATCH(Comparisons!F8,'Budgets&amp;Inputs'!$J$191:$AM$191,0))</f>
        <v>100</v>
      </c>
      <c r="AP6" s="135" t="s">
        <v>175</v>
      </c>
      <c r="AQ6" s="136">
        <f>INDEX('Budgets&amp;Inputs'!$J$190:$AM$190,1,MATCH(Comparisons!AQ8,'Budgets&amp;Inputs'!$J$191:$AM$191,0))</f>
        <v>3000</v>
      </c>
      <c r="AR6" s="136">
        <f>INDEX('Budgets&amp;Inputs'!$J$190:$AM$190,1,MATCH(Comparisons!AR8,'Budgets&amp;Inputs'!$J$191:$AM$191,0))</f>
        <v>2500</v>
      </c>
      <c r="AS6" s="136">
        <f>INDEX('Budgets&amp;Inputs'!$J$190:$AM$190,1,MATCH(Comparisons!AS8,'Budgets&amp;Inputs'!$J$191:$AM$191,0))</f>
        <v>1600</v>
      </c>
      <c r="AT6" s="136">
        <f>INDEX('Budgets&amp;Inputs'!$J$190:$AM$190,1,MATCH(Comparisons!AT8,'Budgets&amp;Inputs'!$J$191:$AM$191,0))</f>
        <v>100</v>
      </c>
    </row>
    <row r="7" spans="2:46" ht="15.75" thickBot="1">
      <c r="B7" s="1"/>
      <c r="C7" s="3"/>
      <c r="D7" s="3"/>
      <c r="E7" s="3"/>
      <c r="F7" s="3"/>
      <c r="AP7" s="1"/>
      <c r="AQ7" s="3"/>
      <c r="AR7" s="3"/>
      <c r="AS7" s="3"/>
      <c r="AT7" s="3"/>
    </row>
    <row r="8" spans="2:46" ht="35.25" customHeight="1" thickBot="1">
      <c r="B8" s="84"/>
      <c r="C8" s="145" t="s">
        <v>54</v>
      </c>
      <c r="D8" s="145" t="s">
        <v>55</v>
      </c>
      <c r="E8" s="145" t="s">
        <v>48</v>
      </c>
      <c r="F8" s="145" t="s">
        <v>184</v>
      </c>
      <c r="G8" s="138"/>
      <c r="AP8" s="84"/>
      <c r="AQ8" s="145" t="str">
        <f>C8</f>
        <v>Canola</v>
      </c>
      <c r="AR8" s="145" t="str">
        <f>D8</f>
        <v>Flax</v>
      </c>
      <c r="AS8" s="145" t="str">
        <f>E8</f>
        <v>Camelina</v>
      </c>
      <c r="AT8" s="145" t="str">
        <f>F8</f>
        <v>Winter Wheat 
(Reg. Till)</v>
      </c>
    </row>
    <row r="9" spans="2:46" ht="11.25" customHeight="1">
      <c r="B9" s="84"/>
      <c r="C9" s="152" t="s">
        <v>284</v>
      </c>
      <c r="D9" s="152" t="s">
        <v>284</v>
      </c>
      <c r="E9" s="152" t="s">
        <v>284</v>
      </c>
      <c r="F9" s="152" t="s">
        <v>284</v>
      </c>
      <c r="G9" s="146"/>
      <c r="AP9" s="84"/>
      <c r="AQ9" s="147" t="s">
        <v>284</v>
      </c>
      <c r="AR9" s="147" t="s">
        <v>284</v>
      </c>
      <c r="AS9" s="147" t="s">
        <v>284</v>
      </c>
      <c r="AT9" s="147" t="s">
        <v>284</v>
      </c>
    </row>
    <row r="10" spans="3:46" ht="15">
      <c r="C10" s="163" t="s">
        <v>285</v>
      </c>
      <c r="D10" s="163"/>
      <c r="E10" s="163"/>
      <c r="F10" s="163"/>
      <c r="AP10" s="137"/>
      <c r="AQ10" s="163" t="s">
        <v>285</v>
      </c>
      <c r="AR10" s="163"/>
      <c r="AS10" s="163"/>
      <c r="AT10" s="163"/>
    </row>
    <row r="11" spans="2:46" ht="15.75" thickBot="1">
      <c r="B11" s="10" t="s">
        <v>148</v>
      </c>
      <c r="C11" s="60">
        <f>IF(ISBLANK(C$8)=TRUE,"",INDEX('Budgets&amp;Inputs'!$J$193:$AE$226,'Budgets&amp;Inputs'!$A193,MATCH(Comparisons!C$8,'Budgets&amp;Inputs'!$J$191:$AE$191,0)))</f>
        <v>555</v>
      </c>
      <c r="D11" s="60">
        <f>IF(ISBLANK(D$8)=TRUE,"",INDEX('Budgets&amp;Inputs'!$J$193:$AE$226,'Budgets&amp;Inputs'!$A193,MATCH(Comparisons!D$8,'Budgets&amp;Inputs'!$J$191:$AE$191,0)))</f>
        <v>575</v>
      </c>
      <c r="E11" s="60">
        <f>IF(ISBLANK(E$8)=TRUE,"",INDEX('Budgets&amp;Inputs'!$J$193:$AE$226,'Budgets&amp;Inputs'!$A193,MATCH(Comparisons!E$8,'Budgets&amp;Inputs'!$J$191:$AE$191,0)))</f>
        <v>160</v>
      </c>
      <c r="F11" s="60">
        <f>IF(ISBLANK(F$8)=TRUE,"",INDEX('Budgets&amp;Inputs'!$J$193:$AE$226,'Budgets&amp;Inputs'!$A193,MATCH(Comparisons!F$8,'Budgets&amp;Inputs'!$J$191:$AE$191,0)))</f>
        <v>700</v>
      </c>
      <c r="AP11" s="10" t="s">
        <v>148</v>
      </c>
      <c r="AQ11" s="60">
        <f>IF(ISBLANK(AQ$8)=TRUE,"",INDEX('Budgets&amp;Inputs'!$J$193:$AE$226,'Budgets&amp;Inputs'!$A193,MATCH(Comparisons!AQ$8,'Budgets&amp;Inputs'!$J$191:$AE$191,0)))</f>
        <v>555</v>
      </c>
      <c r="AR11" s="60">
        <f>IF(ISBLANK(AR$8)=TRUE,"",INDEX('Budgets&amp;Inputs'!$J$193:$AE$226,'Budgets&amp;Inputs'!$A193,MATCH(Comparisons!AR$8,'Budgets&amp;Inputs'!$J$191:$AE$191,0)))</f>
        <v>575</v>
      </c>
      <c r="AS11" s="60">
        <f>IF(ISBLANK(AS$8)=TRUE,"",INDEX('Budgets&amp;Inputs'!$J$193:$AE$226,'Budgets&amp;Inputs'!$A193,MATCH(Comparisons!AS$8,'Budgets&amp;Inputs'!$J$191:$AE$191,0)))</f>
        <v>160</v>
      </c>
      <c r="AT11" s="60">
        <f>IF(ISBLANK(AT$8)=TRUE,"",INDEX('Budgets&amp;Inputs'!$J$193:$AE$226,'Budgets&amp;Inputs'!$A193,MATCH(Comparisons!AT$8,'Budgets&amp;Inputs'!$J$191:$AE$191,0)))</f>
        <v>700</v>
      </c>
    </row>
    <row r="12" spans="2:46" ht="16.5" thickBot="1" thickTop="1">
      <c r="B12" s="1"/>
      <c r="C12" s="1"/>
      <c r="D12" s="1"/>
      <c r="E12" s="1"/>
      <c r="F12" s="1"/>
      <c r="AP12" s="1"/>
      <c r="AQ12" s="1"/>
      <c r="AR12" s="1"/>
      <c r="AS12" s="1"/>
      <c r="AT12" s="1"/>
    </row>
    <row r="13" spans="2:46" ht="15">
      <c r="B13" s="38"/>
      <c r="C13" s="38"/>
      <c r="D13" s="38"/>
      <c r="E13" s="38"/>
      <c r="F13" s="38"/>
      <c r="AP13" s="38"/>
      <c r="AQ13" s="38"/>
      <c r="AR13" s="38"/>
      <c r="AS13" s="38"/>
      <c r="AT13" s="38"/>
    </row>
    <row r="14" spans="2:46" ht="15">
      <c r="B14" s="4" t="s">
        <v>0</v>
      </c>
      <c r="C14" s="34" t="s">
        <v>286</v>
      </c>
      <c r="D14" s="4"/>
      <c r="E14" s="4"/>
      <c r="F14" s="4"/>
      <c r="AP14" s="4" t="s">
        <v>0</v>
      </c>
      <c r="AQ14" s="34" t="s">
        <v>286</v>
      </c>
      <c r="AR14" s="4"/>
      <c r="AS14" s="4"/>
      <c r="AT14" s="4"/>
    </row>
    <row r="15" spans="2:46" ht="15">
      <c r="B15" s="5" t="s">
        <v>155</v>
      </c>
      <c r="C15" s="94">
        <f>IF(ISBLANK(C$8)=TRUE,"",INDEX('Budgets&amp;Inputs'!$J$193:$AE$226,'Budgets&amp;Inputs'!$A197,MATCH(Comparisons!C$8,'Budgets&amp;Inputs'!$J$191:$AE$191,0)))</f>
        <v>80.35</v>
      </c>
      <c r="D15" s="94">
        <f>IF(ISBLANK(D$8)=TRUE,"",INDEX('Budgets&amp;Inputs'!$J$193:$AE$226,'Budgets&amp;Inputs'!$A197,MATCH(Comparisons!D$8,'Budgets&amp;Inputs'!$J$191:$AE$191,0)))</f>
        <v>45.599999999999994</v>
      </c>
      <c r="E15" s="94">
        <f>IF(ISBLANK(E$8)=TRUE,"",INDEX('Budgets&amp;Inputs'!$J$193:$AE$226,'Budgets&amp;Inputs'!$A197,MATCH(Comparisons!E$8,'Budgets&amp;Inputs'!$J$191:$AE$191,0)))</f>
        <v>14.5</v>
      </c>
      <c r="F15" s="94">
        <f>IF(ISBLANK(F$8)=TRUE,"",INDEX('Budgets&amp;Inputs'!$J$193:$AE$226,'Budgets&amp;Inputs'!$A197,MATCH(Comparisons!F$8,'Budgets&amp;Inputs'!$J$191:$AE$191,0)))</f>
        <v>63.5</v>
      </c>
      <c r="AP15" s="5" t="s">
        <v>155</v>
      </c>
      <c r="AQ15" s="94">
        <f>IF(ISBLANK(AQ$8)=TRUE,"",INDEX('Budgets&amp;Inputs'!$J$193:$AE$226,'Budgets&amp;Inputs'!$A197,MATCH(Comparisons!AQ$8,'Budgets&amp;Inputs'!$J$191:$AE$191,0)))</f>
        <v>80.35</v>
      </c>
      <c r="AR15" s="94">
        <f>IF(ISBLANK(AR$8)=TRUE,"",INDEX('Budgets&amp;Inputs'!$J$193:$AE$226,'Budgets&amp;Inputs'!$A197,MATCH(Comparisons!AR$8,'Budgets&amp;Inputs'!$J$191:$AE$191,0)))</f>
        <v>45.599999999999994</v>
      </c>
      <c r="AS15" s="94">
        <f>IF(ISBLANK(AS$8)=TRUE,"",INDEX('Budgets&amp;Inputs'!$J$193:$AE$226,'Budgets&amp;Inputs'!$A197,MATCH(Comparisons!AS$8,'Budgets&amp;Inputs'!$J$191:$AE$191,0)))</f>
        <v>14.5</v>
      </c>
      <c r="AT15" s="94">
        <f>IF(ISBLANK(AT$8)=TRUE,"",INDEX('Budgets&amp;Inputs'!$J$193:$AE$226,'Budgets&amp;Inputs'!$A197,MATCH(Comparisons!AT$8,'Budgets&amp;Inputs'!$J$191:$AE$191,0)))</f>
        <v>63.5</v>
      </c>
    </row>
    <row r="16" spans="2:46" ht="15">
      <c r="B16" s="5" t="s">
        <v>156</v>
      </c>
      <c r="C16" s="94">
        <f>IF(ISBLANK(C$8)=TRUE,"",INDEX('Budgets&amp;Inputs'!$J$193:$AE$226,'Budgets&amp;Inputs'!$A198,MATCH(Comparisons!C$8,'Budgets&amp;Inputs'!$J$191:$AE$191,0)))</f>
        <v>0</v>
      </c>
      <c r="D16" s="94">
        <f>IF(ISBLANK(D$8)=TRUE,"",INDEX('Budgets&amp;Inputs'!$J$193:$AE$226,'Budgets&amp;Inputs'!$A198,MATCH(Comparisons!D$8,'Budgets&amp;Inputs'!$J$191:$AE$191,0)))</f>
        <v>0.47495</v>
      </c>
      <c r="E16" s="94">
        <f>IF(ISBLANK(E$8)=TRUE,"",INDEX('Budgets&amp;Inputs'!$J$193:$AE$226,'Budgets&amp;Inputs'!$A198,MATCH(Comparisons!E$8,'Budgets&amp;Inputs'!$J$191:$AE$191,0)))</f>
        <v>0</v>
      </c>
      <c r="F16" s="94">
        <f>IF(ISBLANK(F$8)=TRUE,"",INDEX('Budgets&amp;Inputs'!$J$193:$AE$226,'Budgets&amp;Inputs'!$A198,MATCH(Comparisons!F$8,'Budgets&amp;Inputs'!$J$191:$AE$191,0)))</f>
        <v>0</v>
      </c>
      <c r="AP16" s="5" t="s">
        <v>156</v>
      </c>
      <c r="AQ16" s="94">
        <f>IF(ISBLANK(AQ$8)=TRUE,"",INDEX('Budgets&amp;Inputs'!$J$193:$AE$226,'Budgets&amp;Inputs'!$A198,MATCH(Comparisons!AQ$8,'Budgets&amp;Inputs'!$J$191:$AE$191,0)))</f>
        <v>0</v>
      </c>
      <c r="AR16" s="94">
        <f>IF(ISBLANK(AR$8)=TRUE,"",INDEX('Budgets&amp;Inputs'!$J$193:$AE$226,'Budgets&amp;Inputs'!$A198,MATCH(Comparisons!AR$8,'Budgets&amp;Inputs'!$J$191:$AE$191,0)))</f>
        <v>0.47495</v>
      </c>
      <c r="AS16" s="94">
        <f>IF(ISBLANK(AS$8)=TRUE,"",INDEX('Budgets&amp;Inputs'!$J$193:$AE$226,'Budgets&amp;Inputs'!$A198,MATCH(Comparisons!AS$8,'Budgets&amp;Inputs'!$J$191:$AE$191,0)))</f>
        <v>0</v>
      </c>
      <c r="AT16" s="94">
        <f>IF(ISBLANK(AT$8)=TRUE,"",INDEX('Budgets&amp;Inputs'!$J$193:$AE$226,'Budgets&amp;Inputs'!$A198,MATCH(Comparisons!AT$8,'Budgets&amp;Inputs'!$J$191:$AE$191,0)))</f>
        <v>0</v>
      </c>
    </row>
    <row r="17" spans="2:46" ht="15">
      <c r="B17" s="5" t="s">
        <v>157</v>
      </c>
      <c r="C17" s="94">
        <f>IF(ISBLANK(C$8)=TRUE,"",INDEX('Budgets&amp;Inputs'!$J$193:$AE$226,'Budgets&amp;Inputs'!$A199,MATCH(Comparisons!C$8,'Budgets&amp;Inputs'!$J$191:$AE$191,0)))</f>
        <v>30</v>
      </c>
      <c r="D17" s="94">
        <f>IF(ISBLANK(D$8)=TRUE,"",INDEX('Budgets&amp;Inputs'!$J$193:$AE$226,'Budgets&amp;Inputs'!$A199,MATCH(Comparisons!D$8,'Budgets&amp;Inputs'!$J$191:$AE$191,0)))</f>
        <v>30</v>
      </c>
      <c r="E17" s="94">
        <f>IF(ISBLANK(E$8)=TRUE,"",INDEX('Budgets&amp;Inputs'!$J$193:$AE$226,'Budgets&amp;Inputs'!$A199,MATCH(Comparisons!E$8,'Budgets&amp;Inputs'!$J$191:$AE$191,0)))</f>
        <v>30</v>
      </c>
      <c r="F17" s="94">
        <f>IF(ISBLANK(F$8)=TRUE,"",INDEX('Budgets&amp;Inputs'!$J$193:$AE$226,'Budgets&amp;Inputs'!$A199,MATCH(Comparisons!F$8,'Budgets&amp;Inputs'!$J$191:$AE$191,0)))</f>
        <v>9.5</v>
      </c>
      <c r="AP17" s="5" t="s">
        <v>157</v>
      </c>
      <c r="AQ17" s="94">
        <f>IF(ISBLANK(AQ$8)=TRUE,"",INDEX('Budgets&amp;Inputs'!$J$193:$AE$226,'Budgets&amp;Inputs'!$A199,MATCH(Comparisons!AQ$8,'Budgets&amp;Inputs'!$J$191:$AE$191,0)))</f>
        <v>30</v>
      </c>
      <c r="AR17" s="94">
        <f>IF(ISBLANK(AR$8)=TRUE,"",INDEX('Budgets&amp;Inputs'!$J$193:$AE$226,'Budgets&amp;Inputs'!$A199,MATCH(Comparisons!AR$8,'Budgets&amp;Inputs'!$J$191:$AE$191,0)))</f>
        <v>30</v>
      </c>
      <c r="AS17" s="94">
        <f>IF(ISBLANK(AS$8)=TRUE,"",INDEX('Budgets&amp;Inputs'!$J$193:$AE$226,'Budgets&amp;Inputs'!$A199,MATCH(Comparisons!AS$8,'Budgets&amp;Inputs'!$J$191:$AE$191,0)))</f>
        <v>30</v>
      </c>
      <c r="AT17" s="94">
        <f>IF(ISBLANK(AT$8)=TRUE,"",INDEX('Budgets&amp;Inputs'!$J$193:$AE$226,'Budgets&amp;Inputs'!$A199,MATCH(Comparisons!AT$8,'Budgets&amp;Inputs'!$J$191:$AE$191,0)))</f>
        <v>9.5</v>
      </c>
    </row>
    <row r="18" spans="2:46" ht="15">
      <c r="B18" s="5" t="s">
        <v>158</v>
      </c>
      <c r="C18" s="94">
        <f>IF(ISBLANK(C$8)=TRUE,"",INDEX('Budgets&amp;Inputs'!$J$193:$AE$226,'Budgets&amp;Inputs'!$A200,MATCH(Comparisons!C$8,'Budgets&amp;Inputs'!$J$191:$AE$191,0)))</f>
        <v>3.75</v>
      </c>
      <c r="D18" s="94">
        <f>IF(ISBLANK(D$8)=TRUE,"",INDEX('Budgets&amp;Inputs'!$J$193:$AE$226,'Budgets&amp;Inputs'!$A200,MATCH(Comparisons!D$8,'Budgets&amp;Inputs'!$J$191:$AE$191,0)))</f>
        <v>0</v>
      </c>
      <c r="E18" s="94">
        <f>IF(ISBLANK(E$8)=TRUE,"",INDEX('Budgets&amp;Inputs'!$J$193:$AE$226,'Budgets&amp;Inputs'!$A200,MATCH(Comparisons!E$8,'Budgets&amp;Inputs'!$J$191:$AE$191,0)))</f>
        <v>0</v>
      </c>
      <c r="F18" s="94">
        <f>IF(ISBLANK(F$8)=TRUE,"",INDEX('Budgets&amp;Inputs'!$J$193:$AE$226,'Budgets&amp;Inputs'!$A200,MATCH(Comparisons!F$8,'Budgets&amp;Inputs'!$J$191:$AE$191,0)))</f>
        <v>0</v>
      </c>
      <c r="AP18" s="5" t="s">
        <v>158</v>
      </c>
      <c r="AQ18" s="94">
        <f>IF(ISBLANK(AQ$8)=TRUE,"",INDEX('Budgets&amp;Inputs'!$J$193:$AE$226,'Budgets&amp;Inputs'!$A200,MATCH(Comparisons!AQ$8,'Budgets&amp;Inputs'!$J$191:$AE$191,0)))</f>
        <v>3.75</v>
      </c>
      <c r="AR18" s="94">
        <f>IF(ISBLANK(AR$8)=TRUE,"",INDEX('Budgets&amp;Inputs'!$J$193:$AE$226,'Budgets&amp;Inputs'!$A200,MATCH(Comparisons!AR$8,'Budgets&amp;Inputs'!$J$191:$AE$191,0)))</f>
        <v>0</v>
      </c>
      <c r="AS18" s="94">
        <f>IF(ISBLANK(AS$8)=TRUE,"",INDEX('Budgets&amp;Inputs'!$J$193:$AE$226,'Budgets&amp;Inputs'!$A200,MATCH(Comparisons!AS$8,'Budgets&amp;Inputs'!$J$191:$AE$191,0)))</f>
        <v>0</v>
      </c>
      <c r="AT18" s="94">
        <f>IF(ISBLANK(AT$8)=TRUE,"",INDEX('Budgets&amp;Inputs'!$J$193:$AE$226,'Budgets&amp;Inputs'!$A200,MATCH(Comparisons!AT$8,'Budgets&amp;Inputs'!$J$191:$AE$191,0)))</f>
        <v>0</v>
      </c>
    </row>
    <row r="19" spans="2:46" ht="15">
      <c r="B19" s="5" t="s">
        <v>159</v>
      </c>
      <c r="C19" s="94">
        <f>IF(ISBLANK(C$8)=TRUE,"",INDEX('Budgets&amp;Inputs'!$J$193:$AE$226,'Budgets&amp;Inputs'!$A201,MATCH(Comparisons!C$8,'Budgets&amp;Inputs'!$J$191:$AE$191,0)))</f>
        <v>12.75</v>
      </c>
      <c r="D19" s="94">
        <f>IF(ISBLANK(D$8)=TRUE,"",INDEX('Budgets&amp;Inputs'!$J$193:$AE$226,'Budgets&amp;Inputs'!$A201,MATCH(Comparisons!D$8,'Budgets&amp;Inputs'!$J$191:$AE$191,0)))</f>
        <v>21.490000000000002</v>
      </c>
      <c r="E19" s="94">
        <f>IF(ISBLANK(E$8)=TRUE,"",INDEX('Budgets&amp;Inputs'!$J$193:$AE$226,'Budgets&amp;Inputs'!$A201,MATCH(Comparisons!E$8,'Budgets&amp;Inputs'!$J$191:$AE$191,0)))</f>
        <v>24.125</v>
      </c>
      <c r="F19" s="94">
        <f>IF(ISBLANK(F$8)=TRUE,"",INDEX('Budgets&amp;Inputs'!$J$193:$AE$226,'Budgets&amp;Inputs'!$A201,MATCH(Comparisons!F$8,'Budgets&amp;Inputs'!$J$191:$AE$191,0)))</f>
        <v>29.529999999999998</v>
      </c>
      <c r="AP19" s="5" t="s">
        <v>159</v>
      </c>
      <c r="AQ19" s="94">
        <f>IF(ISBLANK(AQ$8)=TRUE,"",INDEX('Budgets&amp;Inputs'!$J$193:$AE$226,'Budgets&amp;Inputs'!$A201,MATCH(Comparisons!AQ$8,'Budgets&amp;Inputs'!$J$191:$AE$191,0)))</f>
        <v>12.75</v>
      </c>
      <c r="AR19" s="94">
        <f>IF(ISBLANK(AR$8)=TRUE,"",INDEX('Budgets&amp;Inputs'!$J$193:$AE$226,'Budgets&amp;Inputs'!$A201,MATCH(Comparisons!AR$8,'Budgets&amp;Inputs'!$J$191:$AE$191,0)))</f>
        <v>21.490000000000002</v>
      </c>
      <c r="AS19" s="94">
        <f>IF(ISBLANK(AS$8)=TRUE,"",INDEX('Budgets&amp;Inputs'!$J$193:$AE$226,'Budgets&amp;Inputs'!$A201,MATCH(Comparisons!AS$8,'Budgets&amp;Inputs'!$J$191:$AE$191,0)))</f>
        <v>24.125</v>
      </c>
      <c r="AT19" s="94">
        <f>IF(ISBLANK(AT$8)=TRUE,"",INDEX('Budgets&amp;Inputs'!$J$193:$AE$226,'Budgets&amp;Inputs'!$A201,MATCH(Comparisons!AT$8,'Budgets&amp;Inputs'!$J$191:$AE$191,0)))</f>
        <v>29.529999999999998</v>
      </c>
    </row>
    <row r="20" spans="2:46" ht="15">
      <c r="B20" s="5" t="s">
        <v>160</v>
      </c>
      <c r="C20" s="94">
        <f>IF(ISBLANK(C$8)=TRUE,"",INDEX('Budgets&amp;Inputs'!$J$193:$AE$226,'Budgets&amp;Inputs'!$A202,MATCH(Comparisons!C$8,'Budgets&amp;Inputs'!$J$191:$AE$191,0)))</f>
        <v>0</v>
      </c>
      <c r="D20" s="94">
        <f>IF(ISBLANK(D$8)=TRUE,"",INDEX('Budgets&amp;Inputs'!$J$193:$AE$226,'Budgets&amp;Inputs'!$A202,MATCH(Comparisons!D$8,'Budgets&amp;Inputs'!$J$191:$AE$191,0)))</f>
        <v>0</v>
      </c>
      <c r="E20" s="94">
        <f>IF(ISBLANK(E$8)=TRUE,"",INDEX('Budgets&amp;Inputs'!$J$193:$AE$226,'Budgets&amp;Inputs'!$A202,MATCH(Comparisons!E$8,'Budgets&amp;Inputs'!$J$191:$AE$191,0)))</f>
        <v>0</v>
      </c>
      <c r="F20" s="94">
        <f>IF(ISBLANK(F$8)=TRUE,"",INDEX('Budgets&amp;Inputs'!$J$193:$AE$226,'Budgets&amp;Inputs'!$A202,MATCH(Comparisons!F$8,'Budgets&amp;Inputs'!$J$191:$AE$191,0)))</f>
        <v>0</v>
      </c>
      <c r="AP20" s="5" t="s">
        <v>160</v>
      </c>
      <c r="AQ20" s="94">
        <f>IF(ISBLANK(AQ$8)=TRUE,"",INDEX('Budgets&amp;Inputs'!$J$193:$AE$226,'Budgets&amp;Inputs'!$A202,MATCH(Comparisons!AQ$8,'Budgets&amp;Inputs'!$J$191:$AE$191,0)))</f>
        <v>0</v>
      </c>
      <c r="AR20" s="94">
        <f>IF(ISBLANK(AR$8)=TRUE,"",INDEX('Budgets&amp;Inputs'!$J$193:$AE$226,'Budgets&amp;Inputs'!$A202,MATCH(Comparisons!AR$8,'Budgets&amp;Inputs'!$J$191:$AE$191,0)))</f>
        <v>0</v>
      </c>
      <c r="AS20" s="94">
        <f>IF(ISBLANK(AS$8)=TRUE,"",INDEX('Budgets&amp;Inputs'!$J$193:$AE$226,'Budgets&amp;Inputs'!$A202,MATCH(Comparisons!AS$8,'Budgets&amp;Inputs'!$J$191:$AE$191,0)))</f>
        <v>0</v>
      </c>
      <c r="AT20" s="94">
        <f>IF(ISBLANK(AT$8)=TRUE,"",INDEX('Budgets&amp;Inputs'!$J$193:$AE$226,'Budgets&amp;Inputs'!$A202,MATCH(Comparisons!AT$8,'Budgets&amp;Inputs'!$J$191:$AE$191,0)))</f>
        <v>0</v>
      </c>
    </row>
    <row r="21" spans="2:46" ht="15">
      <c r="B21" s="5" t="s">
        <v>161</v>
      </c>
      <c r="C21" s="94">
        <f>IF(ISBLANK(C$8)=TRUE,"",INDEX('Budgets&amp;Inputs'!$J$193:$AE$226,'Budgets&amp;Inputs'!$A203,MATCH(Comparisons!C$8,'Budgets&amp;Inputs'!$J$191:$AE$191,0)))</f>
        <v>6.371999999999999</v>
      </c>
      <c r="D21" s="94">
        <f>IF(ISBLANK(D$8)=TRUE,"",INDEX('Budgets&amp;Inputs'!$J$193:$AE$226,'Budgets&amp;Inputs'!$A203,MATCH(Comparisons!D$8,'Budgets&amp;Inputs'!$J$191:$AE$191,0)))</f>
        <v>0</v>
      </c>
      <c r="E21" s="94">
        <f>IF(ISBLANK(E$8)=TRUE,"",INDEX('Budgets&amp;Inputs'!$J$193:$AE$226,'Budgets&amp;Inputs'!$A203,MATCH(Comparisons!E$8,'Budgets&amp;Inputs'!$J$191:$AE$191,0)))</f>
        <v>0</v>
      </c>
      <c r="F21" s="94">
        <f>IF(ISBLANK(F$8)=TRUE,"",INDEX('Budgets&amp;Inputs'!$J$193:$AE$226,'Budgets&amp;Inputs'!$A203,MATCH(Comparisons!F$8,'Budgets&amp;Inputs'!$J$191:$AE$191,0)))</f>
        <v>6.7703999999999995</v>
      </c>
      <c r="AP21" s="5" t="s">
        <v>161</v>
      </c>
      <c r="AQ21" s="94">
        <f>IF(ISBLANK(AQ$8)=TRUE,"",INDEX('Budgets&amp;Inputs'!$J$193:$AE$226,'Budgets&amp;Inputs'!$A203,MATCH(Comparisons!AQ$8,'Budgets&amp;Inputs'!$J$191:$AE$191,0)))</f>
        <v>6.371999999999999</v>
      </c>
      <c r="AR21" s="94">
        <f>IF(ISBLANK(AR$8)=TRUE,"",INDEX('Budgets&amp;Inputs'!$J$193:$AE$226,'Budgets&amp;Inputs'!$A203,MATCH(Comparisons!AR$8,'Budgets&amp;Inputs'!$J$191:$AE$191,0)))</f>
        <v>0</v>
      </c>
      <c r="AS21" s="94">
        <f>IF(ISBLANK(AS$8)=TRUE,"",INDEX('Budgets&amp;Inputs'!$J$193:$AE$226,'Budgets&amp;Inputs'!$A203,MATCH(Comparisons!AS$8,'Budgets&amp;Inputs'!$J$191:$AE$191,0)))</f>
        <v>0</v>
      </c>
      <c r="AT21" s="94">
        <f>IF(ISBLANK(AT$8)=TRUE,"",INDEX('Budgets&amp;Inputs'!$J$193:$AE$226,'Budgets&amp;Inputs'!$A203,MATCH(Comparisons!AT$8,'Budgets&amp;Inputs'!$J$191:$AE$191,0)))</f>
        <v>6.7703999999999995</v>
      </c>
    </row>
    <row r="22" spans="2:46" ht="15">
      <c r="B22" s="5" t="s">
        <v>162</v>
      </c>
      <c r="C22" s="94">
        <f>IF(ISBLANK(C$8)=TRUE,"",INDEX('Budgets&amp;Inputs'!$J$193:$AE$226,'Budgets&amp;Inputs'!$A204,MATCH(Comparisons!C$8,'Budgets&amp;Inputs'!$J$191:$AE$191,0)))</f>
        <v>0</v>
      </c>
      <c r="D22" s="94">
        <f>IF(ISBLANK(D$8)=TRUE,"",INDEX('Budgets&amp;Inputs'!$J$193:$AE$226,'Budgets&amp;Inputs'!$A204,MATCH(Comparisons!D$8,'Budgets&amp;Inputs'!$J$191:$AE$191,0)))</f>
        <v>0</v>
      </c>
      <c r="E22" s="94">
        <f>IF(ISBLANK(E$8)=TRUE,"",INDEX('Budgets&amp;Inputs'!$J$193:$AE$226,'Budgets&amp;Inputs'!$A204,MATCH(Comparisons!E$8,'Budgets&amp;Inputs'!$J$191:$AE$191,0)))</f>
        <v>0</v>
      </c>
      <c r="F22" s="94">
        <f>IF(ISBLANK(F$8)=TRUE,"",INDEX('Budgets&amp;Inputs'!$J$193:$AE$226,'Budgets&amp;Inputs'!$A204,MATCH(Comparisons!F$8,'Budgets&amp;Inputs'!$J$191:$AE$191,0)))</f>
        <v>22.5</v>
      </c>
      <c r="AP22" s="5" t="s">
        <v>162</v>
      </c>
      <c r="AQ22" s="94">
        <f>IF(ISBLANK(AQ$8)=TRUE,"",INDEX('Budgets&amp;Inputs'!$J$193:$AE$226,'Budgets&amp;Inputs'!$A204,MATCH(Comparisons!AQ$8,'Budgets&amp;Inputs'!$J$191:$AE$191,0)))</f>
        <v>0</v>
      </c>
      <c r="AR22" s="94">
        <f>IF(ISBLANK(AR$8)=TRUE,"",INDEX('Budgets&amp;Inputs'!$J$193:$AE$226,'Budgets&amp;Inputs'!$A204,MATCH(Comparisons!AR$8,'Budgets&amp;Inputs'!$J$191:$AE$191,0)))</f>
        <v>0</v>
      </c>
      <c r="AS22" s="94">
        <f>IF(ISBLANK(AS$8)=TRUE,"",INDEX('Budgets&amp;Inputs'!$J$193:$AE$226,'Budgets&amp;Inputs'!$A204,MATCH(Comparisons!AS$8,'Budgets&amp;Inputs'!$J$191:$AE$191,0)))</f>
        <v>0</v>
      </c>
      <c r="AT22" s="94">
        <f>IF(ISBLANK(AT$8)=TRUE,"",INDEX('Budgets&amp;Inputs'!$J$193:$AE$226,'Budgets&amp;Inputs'!$A204,MATCH(Comparisons!AT$8,'Budgets&amp;Inputs'!$J$191:$AE$191,0)))</f>
        <v>22.5</v>
      </c>
    </row>
    <row r="23" spans="2:46" ht="15">
      <c r="B23" s="5" t="s">
        <v>163</v>
      </c>
      <c r="C23" s="94">
        <f>IF(ISBLANK(C$8)=TRUE,"",INDEX('Budgets&amp;Inputs'!$J$193:$AE$226,'Budgets&amp;Inputs'!$A205,MATCH(Comparisons!C$8,'Budgets&amp;Inputs'!$J$191:$AE$191,0)))</f>
        <v>0</v>
      </c>
      <c r="D23" s="94">
        <f>IF(ISBLANK(D$8)=TRUE,"",INDEX('Budgets&amp;Inputs'!$J$193:$AE$226,'Budgets&amp;Inputs'!$A205,MATCH(Comparisons!D$8,'Budgets&amp;Inputs'!$J$191:$AE$191,0)))</f>
        <v>0</v>
      </c>
      <c r="E23" s="94">
        <f>IF(ISBLANK(E$8)=TRUE,"",INDEX('Budgets&amp;Inputs'!$J$193:$AE$226,'Budgets&amp;Inputs'!$A205,MATCH(Comparisons!E$8,'Budgets&amp;Inputs'!$J$191:$AE$191,0)))</f>
        <v>0</v>
      </c>
      <c r="F23" s="94">
        <f>IF(ISBLANK(F$8)=TRUE,"",INDEX('Budgets&amp;Inputs'!$J$193:$AE$226,'Budgets&amp;Inputs'!$A205,MATCH(Comparisons!F$8,'Budgets&amp;Inputs'!$J$191:$AE$191,0)))</f>
        <v>13.5</v>
      </c>
      <c r="AP23" s="5" t="s">
        <v>163</v>
      </c>
      <c r="AQ23" s="94">
        <f>IF(ISBLANK(AQ$8)=TRUE,"",INDEX('Budgets&amp;Inputs'!$J$193:$AE$226,'Budgets&amp;Inputs'!$A205,MATCH(Comparisons!AQ$8,'Budgets&amp;Inputs'!$J$191:$AE$191,0)))</f>
        <v>0</v>
      </c>
      <c r="AR23" s="94">
        <f>IF(ISBLANK(AR$8)=TRUE,"",INDEX('Budgets&amp;Inputs'!$J$193:$AE$226,'Budgets&amp;Inputs'!$A205,MATCH(Comparisons!AR$8,'Budgets&amp;Inputs'!$J$191:$AE$191,0)))</f>
        <v>0</v>
      </c>
      <c r="AS23" s="94">
        <f>IF(ISBLANK(AS$8)=TRUE,"",INDEX('Budgets&amp;Inputs'!$J$193:$AE$226,'Budgets&amp;Inputs'!$A205,MATCH(Comparisons!AS$8,'Budgets&amp;Inputs'!$J$191:$AE$191,0)))</f>
        <v>0</v>
      </c>
      <c r="AT23" s="94">
        <f>IF(ISBLANK(AT$8)=TRUE,"",INDEX('Budgets&amp;Inputs'!$J$193:$AE$226,'Budgets&amp;Inputs'!$A205,MATCH(Comparisons!AT$8,'Budgets&amp;Inputs'!$J$191:$AE$191,0)))</f>
        <v>13.5</v>
      </c>
    </row>
    <row r="24" spans="2:46" ht="15">
      <c r="B24" s="5" t="s">
        <v>64</v>
      </c>
      <c r="C24" s="94">
        <f>IF(ISBLANK(C$8)=TRUE,"",INDEX('Budgets&amp;Inputs'!$J$193:$AE$226,'Budgets&amp;Inputs'!$A206,MATCH(Comparisons!C$8,'Budgets&amp;Inputs'!$J$191:$AE$191,0)))</f>
        <v>0</v>
      </c>
      <c r="D24" s="94">
        <f>IF(ISBLANK(D$8)=TRUE,"",INDEX('Budgets&amp;Inputs'!$J$193:$AE$226,'Budgets&amp;Inputs'!$A206,MATCH(Comparisons!D$8,'Budgets&amp;Inputs'!$J$191:$AE$191,0)))</f>
        <v>0</v>
      </c>
      <c r="E24" s="94">
        <f>IF(ISBLANK(E$8)=TRUE,"",INDEX('Budgets&amp;Inputs'!$J$193:$AE$226,'Budgets&amp;Inputs'!$A206,MATCH(Comparisons!E$8,'Budgets&amp;Inputs'!$J$191:$AE$191,0)))</f>
        <v>0</v>
      </c>
      <c r="F24" s="94">
        <f>IF(ISBLANK(F$8)=TRUE,"",INDEX('Budgets&amp;Inputs'!$J$193:$AE$226,'Budgets&amp;Inputs'!$A206,MATCH(Comparisons!F$8,'Budgets&amp;Inputs'!$J$191:$AE$191,0)))</f>
        <v>2</v>
      </c>
      <c r="AP24" s="5" t="s">
        <v>64</v>
      </c>
      <c r="AQ24" s="94">
        <f>IF(ISBLANK(AQ$8)=TRUE,"",INDEX('Budgets&amp;Inputs'!$J$193:$AE$226,'Budgets&amp;Inputs'!$A206,MATCH(Comparisons!AQ$8,'Budgets&amp;Inputs'!$J$191:$AE$191,0)))</f>
        <v>0</v>
      </c>
      <c r="AR24" s="94">
        <f>IF(ISBLANK(AR$8)=TRUE,"",INDEX('Budgets&amp;Inputs'!$J$193:$AE$226,'Budgets&amp;Inputs'!$A206,MATCH(Comparisons!AR$8,'Budgets&amp;Inputs'!$J$191:$AE$191,0)))</f>
        <v>0</v>
      </c>
      <c r="AS24" s="94">
        <f>IF(ISBLANK(AS$8)=TRUE,"",INDEX('Budgets&amp;Inputs'!$J$193:$AE$226,'Budgets&amp;Inputs'!$A206,MATCH(Comparisons!AS$8,'Budgets&amp;Inputs'!$J$191:$AE$191,0)))</f>
        <v>0</v>
      </c>
      <c r="AT24" s="94">
        <f>IF(ISBLANK(AT$8)=TRUE,"",INDEX('Budgets&amp;Inputs'!$J$193:$AE$226,'Budgets&amp;Inputs'!$A206,MATCH(Comparisons!AT$8,'Budgets&amp;Inputs'!$J$191:$AE$191,0)))</f>
        <v>2</v>
      </c>
    </row>
    <row r="25" spans="2:46" ht="15">
      <c r="B25" s="5" t="s">
        <v>164</v>
      </c>
      <c r="C25" s="94">
        <f>IF(ISBLANK(C$8)=TRUE,"",INDEX('Budgets&amp;Inputs'!$J$193:$AE$226,'Budgets&amp;Inputs'!$A207,MATCH(Comparisons!C$8,'Budgets&amp;Inputs'!$J$191:$AE$191,0)))</f>
        <v>12</v>
      </c>
      <c r="D25" s="94">
        <f>IF(ISBLANK(D$8)=TRUE,"",INDEX('Budgets&amp;Inputs'!$J$193:$AE$226,'Budgets&amp;Inputs'!$A207,MATCH(Comparisons!D$8,'Budgets&amp;Inputs'!$J$191:$AE$191,0)))</f>
        <v>4.8</v>
      </c>
      <c r="E25" s="94">
        <f>IF(ISBLANK(E$8)=TRUE,"",INDEX('Budgets&amp;Inputs'!$J$193:$AE$226,'Budgets&amp;Inputs'!$A207,MATCH(Comparisons!E$8,'Budgets&amp;Inputs'!$J$191:$AE$191,0)))</f>
        <v>3</v>
      </c>
      <c r="F25" s="94">
        <f>IF(ISBLANK(F$8)=TRUE,"",INDEX('Budgets&amp;Inputs'!$J$193:$AE$226,'Budgets&amp;Inputs'!$A207,MATCH(Comparisons!F$8,'Budgets&amp;Inputs'!$J$191:$AE$191,0)))</f>
        <v>12</v>
      </c>
      <c r="AP25" s="5" t="s">
        <v>164</v>
      </c>
      <c r="AQ25" s="94">
        <f>IF(ISBLANK(AQ$8)=TRUE,"",INDEX('Budgets&amp;Inputs'!$J$193:$AE$226,'Budgets&amp;Inputs'!$A207,MATCH(Comparisons!AQ$8,'Budgets&amp;Inputs'!$J$191:$AE$191,0)))</f>
        <v>12</v>
      </c>
      <c r="AR25" s="94">
        <f>IF(ISBLANK(AR$8)=TRUE,"",INDEX('Budgets&amp;Inputs'!$J$193:$AE$226,'Budgets&amp;Inputs'!$A207,MATCH(Comparisons!AR$8,'Budgets&amp;Inputs'!$J$191:$AE$191,0)))</f>
        <v>4.8</v>
      </c>
      <c r="AS25" s="94">
        <f>IF(ISBLANK(AS$8)=TRUE,"",INDEX('Budgets&amp;Inputs'!$J$193:$AE$226,'Budgets&amp;Inputs'!$A207,MATCH(Comparisons!AS$8,'Budgets&amp;Inputs'!$J$191:$AE$191,0)))</f>
        <v>3</v>
      </c>
      <c r="AT25" s="94">
        <f>IF(ISBLANK(AT$8)=TRUE,"",INDEX('Budgets&amp;Inputs'!$J$193:$AE$226,'Budgets&amp;Inputs'!$A207,MATCH(Comparisons!AT$8,'Budgets&amp;Inputs'!$J$191:$AE$191,0)))</f>
        <v>12</v>
      </c>
    </row>
    <row r="26" spans="2:46" ht="15">
      <c r="B26" s="5" t="s">
        <v>165</v>
      </c>
      <c r="C26" s="94">
        <f>IF(ISBLANK(C$8)=TRUE,"",INDEX('Budgets&amp;Inputs'!$J$193:$AE$226,'Budgets&amp;Inputs'!$A208,MATCH(Comparisons!C$8,'Budgets&amp;Inputs'!$J$191:$AE$191,0)))</f>
        <v>0</v>
      </c>
      <c r="D26" s="94">
        <f>IF(ISBLANK(D$8)=TRUE,"",INDEX('Budgets&amp;Inputs'!$J$193:$AE$226,'Budgets&amp;Inputs'!$A208,MATCH(Comparisons!D$8,'Budgets&amp;Inputs'!$J$191:$AE$191,0)))</f>
        <v>0</v>
      </c>
      <c r="E26" s="94">
        <f>IF(ISBLANK(E$8)=TRUE,"",INDEX('Budgets&amp;Inputs'!$J$193:$AE$226,'Budgets&amp;Inputs'!$A208,MATCH(Comparisons!E$8,'Budgets&amp;Inputs'!$J$191:$AE$191,0)))</f>
        <v>0</v>
      </c>
      <c r="F26" s="94">
        <f>IF(ISBLANK(F$8)=TRUE,"",INDEX('Budgets&amp;Inputs'!$J$193:$AE$226,'Budgets&amp;Inputs'!$A208,MATCH(Comparisons!F$8,'Budgets&amp;Inputs'!$J$191:$AE$191,0)))</f>
        <v>0</v>
      </c>
      <c r="AP26" s="5" t="s">
        <v>165</v>
      </c>
      <c r="AQ26" s="94">
        <f>IF(ISBLANK(AQ$8)=TRUE,"",INDEX('Budgets&amp;Inputs'!$J$193:$AE$226,'Budgets&amp;Inputs'!$A208,MATCH(Comparisons!AQ$8,'Budgets&amp;Inputs'!$J$191:$AE$191,0)))</f>
        <v>0</v>
      </c>
      <c r="AR26" s="94">
        <f>IF(ISBLANK(AR$8)=TRUE,"",INDEX('Budgets&amp;Inputs'!$J$193:$AE$226,'Budgets&amp;Inputs'!$A208,MATCH(Comparisons!AR$8,'Budgets&amp;Inputs'!$J$191:$AE$191,0)))</f>
        <v>0</v>
      </c>
      <c r="AS26" s="94">
        <f>IF(ISBLANK(AS$8)=TRUE,"",INDEX('Budgets&amp;Inputs'!$J$193:$AE$226,'Budgets&amp;Inputs'!$A208,MATCH(Comparisons!AS$8,'Budgets&amp;Inputs'!$J$191:$AE$191,0)))</f>
        <v>0</v>
      </c>
      <c r="AT26" s="94">
        <f>IF(ISBLANK(AT$8)=TRUE,"",INDEX('Budgets&amp;Inputs'!$J$193:$AE$226,'Budgets&amp;Inputs'!$A208,MATCH(Comparisons!AT$8,'Budgets&amp;Inputs'!$J$191:$AE$191,0)))</f>
        <v>0</v>
      </c>
    </row>
    <row r="27" spans="2:46" ht="15">
      <c r="B27" s="5" t="s">
        <v>166</v>
      </c>
      <c r="C27" s="94">
        <f>IF(ISBLANK(C$8)=TRUE,"",INDEX('Budgets&amp;Inputs'!$J$193:$AE$226,'Budgets&amp;Inputs'!$A209,MATCH(Comparisons!C$8,'Budgets&amp;Inputs'!$J$191:$AE$191,0)))</f>
        <v>30</v>
      </c>
      <c r="D27" s="94">
        <f>IF(ISBLANK(D$8)=TRUE,"",INDEX('Budgets&amp;Inputs'!$J$193:$AE$226,'Budgets&amp;Inputs'!$A209,MATCH(Comparisons!D$8,'Budgets&amp;Inputs'!$J$191:$AE$191,0)))</f>
        <v>25</v>
      </c>
      <c r="E27" s="94">
        <f>IF(ISBLANK(E$8)=TRUE,"",INDEX('Budgets&amp;Inputs'!$J$193:$AE$226,'Budgets&amp;Inputs'!$A209,MATCH(Comparisons!E$8,'Budgets&amp;Inputs'!$J$191:$AE$191,0)))</f>
        <v>16</v>
      </c>
      <c r="F27" s="94">
        <f>IF(ISBLANK(F$8)=TRUE,"",INDEX('Budgets&amp;Inputs'!$J$193:$AE$226,'Budgets&amp;Inputs'!$A209,MATCH(Comparisons!F$8,'Budgets&amp;Inputs'!$J$191:$AE$191,0)))</f>
        <v>27</v>
      </c>
      <c r="AP27" s="5" t="s">
        <v>166</v>
      </c>
      <c r="AQ27" s="94">
        <f>IF(ISBLANK(AQ$8)=TRUE,"",INDEX('Budgets&amp;Inputs'!$J$193:$AE$226,'Budgets&amp;Inputs'!$A209,MATCH(Comparisons!AQ$8,'Budgets&amp;Inputs'!$J$191:$AE$191,0)))</f>
        <v>30</v>
      </c>
      <c r="AR27" s="94">
        <f>IF(ISBLANK(AR$8)=TRUE,"",INDEX('Budgets&amp;Inputs'!$J$193:$AE$226,'Budgets&amp;Inputs'!$A209,MATCH(Comparisons!AR$8,'Budgets&amp;Inputs'!$J$191:$AE$191,0)))</f>
        <v>25</v>
      </c>
      <c r="AS27" s="94">
        <f>IF(ISBLANK(AS$8)=TRUE,"",INDEX('Budgets&amp;Inputs'!$J$193:$AE$226,'Budgets&amp;Inputs'!$A209,MATCH(Comparisons!AS$8,'Budgets&amp;Inputs'!$J$191:$AE$191,0)))</f>
        <v>16</v>
      </c>
      <c r="AT27" s="94">
        <f>IF(ISBLANK(AT$8)=TRUE,"",INDEX('Budgets&amp;Inputs'!$J$193:$AE$226,'Budgets&amp;Inputs'!$A209,MATCH(Comparisons!AT$8,'Budgets&amp;Inputs'!$J$191:$AE$191,0)))</f>
        <v>27</v>
      </c>
    </row>
    <row r="28" spans="2:46" ht="15">
      <c r="B28" s="5" t="s">
        <v>167</v>
      </c>
      <c r="C28" s="94">
        <f>IF(ISBLANK(C$8)=TRUE,"",INDEX('Budgets&amp;Inputs'!$J$193:$AE$226,'Budgets&amp;Inputs'!$A210,MATCH(Comparisons!C$8,'Budgets&amp;Inputs'!$J$191:$AE$191,0)))</f>
        <v>17.416639999999997</v>
      </c>
      <c r="D28" s="94">
        <f>IF(ISBLANK(D$8)=TRUE,"",INDEX('Budgets&amp;Inputs'!$J$193:$AE$226,'Budgets&amp;Inputs'!$A210,MATCH(Comparisons!D$8,'Budgets&amp;Inputs'!$J$191:$AE$191,0)))</f>
        <v>14.399445</v>
      </c>
      <c r="E28" s="94">
        <f>IF(ISBLANK(E$8)=TRUE,"",INDEX('Budgets&amp;Inputs'!$J$193:$AE$226,'Budgets&amp;Inputs'!$A210,MATCH(Comparisons!E$8,'Budgets&amp;Inputs'!$J$191:$AE$191,0)))</f>
        <v>7.113145</v>
      </c>
      <c r="F28" s="94">
        <f>IF(ISBLANK(F$8)=TRUE,"",INDEX('Budgets&amp;Inputs'!$J$193:$AE$226,'Budgets&amp;Inputs'!$A210,MATCH(Comparisons!F$8,'Budgets&amp;Inputs'!$J$191:$AE$191,0)))</f>
        <v>20.595200000000002</v>
      </c>
      <c r="AP28" s="5" t="s">
        <v>167</v>
      </c>
      <c r="AQ28" s="94">
        <f>IF(ISBLANK(AQ$8)=TRUE,"",INDEX('Budgets&amp;Inputs'!$J$193:$AE$226,'Budgets&amp;Inputs'!$A210,MATCH(Comparisons!AQ$8,'Budgets&amp;Inputs'!$J$191:$AE$191,0)))</f>
        <v>17.416639999999997</v>
      </c>
      <c r="AR28" s="94">
        <f>IF(ISBLANK(AR$8)=TRUE,"",INDEX('Budgets&amp;Inputs'!$J$193:$AE$226,'Budgets&amp;Inputs'!$A210,MATCH(Comparisons!AR$8,'Budgets&amp;Inputs'!$J$191:$AE$191,0)))</f>
        <v>14.399445</v>
      </c>
      <c r="AS28" s="94">
        <f>IF(ISBLANK(AS$8)=TRUE,"",INDEX('Budgets&amp;Inputs'!$J$193:$AE$226,'Budgets&amp;Inputs'!$A210,MATCH(Comparisons!AS$8,'Budgets&amp;Inputs'!$J$191:$AE$191,0)))</f>
        <v>7.113145</v>
      </c>
      <c r="AT28" s="94">
        <f>IF(ISBLANK(AT$8)=TRUE,"",INDEX('Budgets&amp;Inputs'!$J$193:$AE$226,'Budgets&amp;Inputs'!$A210,MATCH(Comparisons!AT$8,'Budgets&amp;Inputs'!$J$191:$AE$191,0)))</f>
        <v>20.595200000000002</v>
      </c>
    </row>
    <row r="29" spans="2:46" ht="15">
      <c r="B29" s="5" t="s">
        <v>170</v>
      </c>
      <c r="C29" s="94">
        <f>IF(ISBLANK(C$8)=TRUE,"",INDEX('Budgets&amp;Inputs'!$J$193:$AE$226,'Budgets&amp;Inputs'!$A211,MATCH(Comparisons!C$8,'Budgets&amp;Inputs'!$J$191:$AE$191,0)))</f>
        <v>56.6244</v>
      </c>
      <c r="D29" s="94">
        <f>IF(ISBLANK(D$8)=TRUE,"",INDEX('Budgets&amp;Inputs'!$J$193:$AE$226,'Budgets&amp;Inputs'!$A211,MATCH(Comparisons!D$8,'Budgets&amp;Inputs'!$J$191:$AE$191,0)))</f>
        <v>43.5606</v>
      </c>
      <c r="E29" s="94">
        <f>IF(ISBLANK(E$8)=TRUE,"",INDEX('Budgets&amp;Inputs'!$J$193:$AE$226,'Budgets&amp;Inputs'!$A211,MATCH(Comparisons!E$8,'Budgets&amp;Inputs'!$J$191:$AE$191,0)))</f>
        <v>14.0931</v>
      </c>
      <c r="F29" s="94">
        <f>IF(ISBLANK(F$8)=TRUE,"",INDEX('Budgets&amp;Inputs'!$J$193:$AE$226,'Budgets&amp;Inputs'!$A211,MATCH(Comparisons!F$8,'Budgets&amp;Inputs'!$J$191:$AE$191,0)))</f>
        <v>43.4613</v>
      </c>
      <c r="AP29" s="5" t="s">
        <v>170</v>
      </c>
      <c r="AQ29" s="94">
        <f>IF(ISBLANK(AQ$8)=TRUE,"",INDEX('Budgets&amp;Inputs'!$J$193:$AE$226,'Budgets&amp;Inputs'!$A211,MATCH(Comparisons!AQ$8,'Budgets&amp;Inputs'!$J$191:$AE$191,0)))</f>
        <v>56.6244</v>
      </c>
      <c r="AR29" s="94">
        <f>IF(ISBLANK(AR$8)=TRUE,"",INDEX('Budgets&amp;Inputs'!$J$193:$AE$226,'Budgets&amp;Inputs'!$A211,MATCH(Comparisons!AR$8,'Budgets&amp;Inputs'!$J$191:$AE$191,0)))</f>
        <v>43.5606</v>
      </c>
      <c r="AS29" s="94">
        <f>IF(ISBLANK(AS$8)=TRUE,"",INDEX('Budgets&amp;Inputs'!$J$193:$AE$226,'Budgets&amp;Inputs'!$A211,MATCH(Comparisons!AS$8,'Budgets&amp;Inputs'!$J$191:$AE$191,0)))</f>
        <v>14.0931</v>
      </c>
      <c r="AT29" s="94">
        <f>IF(ISBLANK(AT$8)=TRUE,"",INDEX('Budgets&amp;Inputs'!$J$193:$AE$226,'Budgets&amp;Inputs'!$A211,MATCH(Comparisons!AT$8,'Budgets&amp;Inputs'!$J$191:$AE$191,0)))</f>
        <v>43.4613</v>
      </c>
    </row>
    <row r="30" spans="2:46" ht="15">
      <c r="B30" s="5" t="s">
        <v>168</v>
      </c>
      <c r="C30" s="94">
        <f>IF(ISBLANK(C$8)=TRUE,"",INDEX('Budgets&amp;Inputs'!$J$193:$AE$226,'Budgets&amp;Inputs'!$A212,MATCH(Comparisons!C$8,'Budgets&amp;Inputs'!$J$191:$AE$191,0)))</f>
        <v>22.68</v>
      </c>
      <c r="D30" s="94">
        <f>IF(ISBLANK(D$8)=TRUE,"",INDEX('Budgets&amp;Inputs'!$J$193:$AE$226,'Budgets&amp;Inputs'!$A212,MATCH(Comparisons!D$8,'Budgets&amp;Inputs'!$J$191:$AE$191,0)))</f>
        <v>18.9</v>
      </c>
      <c r="E30" s="94">
        <f>IF(ISBLANK(E$8)=TRUE,"",INDEX('Budgets&amp;Inputs'!$J$193:$AE$226,'Budgets&amp;Inputs'!$A212,MATCH(Comparisons!E$8,'Budgets&amp;Inputs'!$J$191:$AE$191,0)))</f>
        <v>9.55</v>
      </c>
      <c r="F30" s="94">
        <f>IF(ISBLANK(F$8)=TRUE,"",INDEX('Budgets&amp;Inputs'!$J$193:$AE$226,'Budgets&amp;Inputs'!$A212,MATCH(Comparisons!F$8,'Budgets&amp;Inputs'!$J$191:$AE$191,0)))</f>
        <v>31.099999999999998</v>
      </c>
      <c r="AP30" s="5" t="s">
        <v>168</v>
      </c>
      <c r="AQ30" s="94">
        <f>IF(ISBLANK(AQ$8)=TRUE,"",INDEX('Budgets&amp;Inputs'!$J$193:$AE$226,'Budgets&amp;Inputs'!$A212,MATCH(Comparisons!AQ$8,'Budgets&amp;Inputs'!$J$191:$AE$191,0)))</f>
        <v>22.68</v>
      </c>
      <c r="AR30" s="94">
        <f>IF(ISBLANK(AR$8)=TRUE,"",INDEX('Budgets&amp;Inputs'!$J$193:$AE$226,'Budgets&amp;Inputs'!$A212,MATCH(Comparisons!AR$8,'Budgets&amp;Inputs'!$J$191:$AE$191,0)))</f>
        <v>18.9</v>
      </c>
      <c r="AS30" s="94">
        <f>IF(ISBLANK(AS$8)=TRUE,"",INDEX('Budgets&amp;Inputs'!$J$193:$AE$226,'Budgets&amp;Inputs'!$A212,MATCH(Comparisons!AS$8,'Budgets&amp;Inputs'!$J$191:$AE$191,0)))</f>
        <v>9.55</v>
      </c>
      <c r="AT30" s="94">
        <f>IF(ISBLANK(AT$8)=TRUE,"",INDEX('Budgets&amp;Inputs'!$J$193:$AE$226,'Budgets&amp;Inputs'!$A212,MATCH(Comparisons!AT$8,'Budgets&amp;Inputs'!$J$191:$AE$191,0)))</f>
        <v>31.099999999999998</v>
      </c>
    </row>
    <row r="31" spans="2:46" ht="15.75" thickBot="1">
      <c r="B31" s="5" t="s">
        <v>169</v>
      </c>
      <c r="C31" s="108">
        <f>IF(ISBLANK(C$8)=TRUE,"",INDEX('Budgets&amp;Inputs'!$J$193:$AE$226,'Budgets&amp;Inputs'!$A213,MATCH(Comparisons!C$8,'Budgets&amp;Inputs'!$J$191:$AE$191,0)))</f>
        <v>14.64</v>
      </c>
      <c r="D31" s="108">
        <f>IF(ISBLANK(D$8)=TRUE,"",INDEX('Budgets&amp;Inputs'!$J$193:$AE$226,'Budgets&amp;Inputs'!$A213,MATCH(Comparisons!D$8,'Budgets&amp;Inputs'!$J$191:$AE$191,0)))</f>
        <v>10.96</v>
      </c>
      <c r="E31" s="108">
        <f>IF(ISBLANK(E$8)=TRUE,"",INDEX('Budgets&amp;Inputs'!$J$193:$AE$226,'Budgets&amp;Inputs'!$A213,MATCH(Comparisons!E$8,'Budgets&amp;Inputs'!$J$191:$AE$191,0)))</f>
        <v>5.64</v>
      </c>
      <c r="F31" s="108">
        <f>IF(ISBLANK(F$8)=TRUE,"",INDEX('Budgets&amp;Inputs'!$J$193:$AE$226,'Budgets&amp;Inputs'!$A213,MATCH(Comparisons!F$8,'Budgets&amp;Inputs'!$J$191:$AE$191,0)))</f>
        <v>15.11</v>
      </c>
      <c r="AP31" s="5" t="s">
        <v>169</v>
      </c>
      <c r="AQ31" s="108">
        <f>IF(ISBLANK(AQ$8)=TRUE,"",INDEX('Budgets&amp;Inputs'!$J$193:$AE$226,'Budgets&amp;Inputs'!$A213,MATCH(Comparisons!AQ$8,'Budgets&amp;Inputs'!$J$191:$AE$191,0)))</f>
        <v>14.64</v>
      </c>
      <c r="AR31" s="108">
        <f>IF(ISBLANK(AR$8)=TRUE,"",INDEX('Budgets&amp;Inputs'!$J$193:$AE$226,'Budgets&amp;Inputs'!$A213,MATCH(Comparisons!AR$8,'Budgets&amp;Inputs'!$J$191:$AE$191,0)))</f>
        <v>10.96</v>
      </c>
      <c r="AS31" s="108">
        <f>IF(ISBLANK(AS$8)=TRUE,"",INDEX('Budgets&amp;Inputs'!$J$193:$AE$226,'Budgets&amp;Inputs'!$A213,MATCH(Comparisons!AS$8,'Budgets&amp;Inputs'!$J$191:$AE$191,0)))</f>
        <v>5.64</v>
      </c>
      <c r="AT31" s="108">
        <f>IF(ISBLANK(AT$8)=TRUE,"",INDEX('Budgets&amp;Inputs'!$J$193:$AE$226,'Budgets&amp;Inputs'!$A213,MATCH(Comparisons!AT$8,'Budgets&amp;Inputs'!$J$191:$AE$191,0)))</f>
        <v>15.11</v>
      </c>
    </row>
    <row r="32" spans="2:46" ht="6" customHeight="1" thickBot="1">
      <c r="B32" s="5"/>
      <c r="C32" s="111"/>
      <c r="D32" s="111"/>
      <c r="E32" s="111"/>
      <c r="F32" s="111"/>
      <c r="AP32" s="5"/>
      <c r="AQ32" s="111"/>
      <c r="AR32" s="111"/>
      <c r="AS32" s="111"/>
      <c r="AT32" s="111"/>
    </row>
    <row r="33" spans="2:46" ht="15">
      <c r="B33" s="5" t="s">
        <v>264</v>
      </c>
      <c r="C33" s="109"/>
      <c r="D33" s="109"/>
      <c r="E33" s="109"/>
      <c r="F33" s="109"/>
      <c r="AP33" s="5" t="s">
        <v>264</v>
      </c>
      <c r="AQ33" s="109"/>
      <c r="AR33" s="109"/>
      <c r="AS33" s="109"/>
      <c r="AT33" s="109"/>
    </row>
    <row r="34" spans="2:46" ht="15">
      <c r="B34" s="5" t="s">
        <v>265</v>
      </c>
      <c r="C34" s="110"/>
      <c r="D34" s="110"/>
      <c r="E34" s="110"/>
      <c r="F34" s="110"/>
      <c r="AP34" s="5" t="s">
        <v>265</v>
      </c>
      <c r="AQ34" s="110"/>
      <c r="AR34" s="110"/>
      <c r="AS34" s="110"/>
      <c r="AT34" s="110"/>
    </row>
    <row r="35" spans="2:46" ht="15">
      <c r="B35" s="5" t="s">
        <v>266</v>
      </c>
      <c r="C35" s="94"/>
      <c r="D35" s="94"/>
      <c r="E35" s="94"/>
      <c r="F35" s="94"/>
      <c r="AP35" s="5" t="s">
        <v>266</v>
      </c>
      <c r="AQ35" s="94"/>
      <c r="AR35" s="94"/>
      <c r="AS35" s="94"/>
      <c r="AT35" s="94"/>
    </row>
    <row r="36" spans="2:46" ht="15">
      <c r="B36" s="1"/>
      <c r="C36" s="30"/>
      <c r="D36" s="30"/>
      <c r="E36" s="30"/>
      <c r="F36" s="30"/>
      <c r="AP36" s="1"/>
      <c r="AQ36" s="30"/>
      <c r="AR36" s="30"/>
      <c r="AS36" s="30"/>
      <c r="AT36" s="30"/>
    </row>
    <row r="37" spans="2:46" ht="15.75" thickBot="1">
      <c r="B37" s="8" t="s">
        <v>34</v>
      </c>
      <c r="C37" s="61">
        <f>SUM(C15:C35)</f>
        <v>286.58304</v>
      </c>
      <c r="D37" s="61">
        <f>SUM(D15:D35)</f>
        <v>215.18499500000001</v>
      </c>
      <c r="E37" s="61">
        <f>SUM(E15:E35)</f>
        <v>124.021245</v>
      </c>
      <c r="F37" s="61">
        <f>SUM(F15:F35)</f>
        <v>296.56690000000003</v>
      </c>
      <c r="AP37" s="8" t="s">
        <v>34</v>
      </c>
      <c r="AQ37" s="61">
        <f>SUM(AQ15:AQ35)</f>
        <v>286.58304</v>
      </c>
      <c r="AR37" s="61">
        <f>SUM(AR15:AR35)</f>
        <v>215.18499500000001</v>
      </c>
      <c r="AS37" s="61">
        <f>SUM(AS15:AS35)</f>
        <v>124.021245</v>
      </c>
      <c r="AT37" s="61">
        <f>SUM(AT15:AT35)</f>
        <v>296.56690000000003</v>
      </c>
    </row>
    <row r="38" spans="2:46" ht="48" customHeight="1">
      <c r="B38" s="1"/>
      <c r="C38" s="164" t="s">
        <v>292</v>
      </c>
      <c r="D38" s="164"/>
      <c r="E38" s="164"/>
      <c r="F38" s="164"/>
      <c r="AP38" s="1"/>
      <c r="AQ38" s="164" t="s">
        <v>292</v>
      </c>
      <c r="AR38" s="164"/>
      <c r="AS38" s="164"/>
      <c r="AT38" s="164"/>
    </row>
    <row r="39" spans="2:46" ht="15">
      <c r="B39" s="4" t="s">
        <v>35</v>
      </c>
      <c r="C39" s="140"/>
      <c r="D39" s="140"/>
      <c r="E39" s="140"/>
      <c r="F39" s="140"/>
      <c r="AP39" s="4" t="s">
        <v>35</v>
      </c>
      <c r="AQ39" s="140"/>
      <c r="AR39" s="140"/>
      <c r="AS39" s="140"/>
      <c r="AT39" s="140"/>
    </row>
    <row r="40" spans="2:46" ht="15">
      <c r="B40" s="5" t="s">
        <v>151</v>
      </c>
      <c r="C40" s="94">
        <f>IF(ISBLANK(C$8)=TRUE,"",INDEX('Budgets&amp;Inputs'!$J$193:$AE$226,'Budgets&amp;Inputs'!$A218,MATCH(Comparisons!C$8,'Budgets&amp;Inputs'!$J$191:$AE$191,0)))</f>
        <v>76.077406</v>
      </c>
      <c r="D40" s="94">
        <f>IF(ISBLANK(D$8)=TRUE,"",INDEX('Budgets&amp;Inputs'!$J$193:$AE$226,'Budgets&amp;Inputs'!$A218,MATCH(Comparisons!D$8,'Budgets&amp;Inputs'!$J$191:$AE$191,0)))</f>
        <v>63.927406</v>
      </c>
      <c r="E40" s="94">
        <f>IF(ISBLANK(E$8)=TRUE,"",INDEX('Budgets&amp;Inputs'!$J$193:$AE$226,'Budgets&amp;Inputs'!$A218,MATCH(Comparisons!E$8,'Budgets&amp;Inputs'!$J$191:$AE$191,0)))</f>
        <v>42.017406</v>
      </c>
      <c r="F40" s="94">
        <f>IF(ISBLANK(F$8)=TRUE,"",INDEX('Budgets&amp;Inputs'!$J$193:$AE$226,'Budgets&amp;Inputs'!$A218,MATCH(Comparisons!F$8,'Budgets&amp;Inputs'!$J$191:$AE$191,0)))</f>
        <v>79.994232</v>
      </c>
      <c r="AP40" s="5" t="s">
        <v>151</v>
      </c>
      <c r="AQ40" s="94">
        <f>IF(ISBLANK(AQ$8)=TRUE,"",INDEX('Budgets&amp;Inputs'!$J$193:$AE$226,'Budgets&amp;Inputs'!$A218,MATCH(Comparisons!AQ$8,'Budgets&amp;Inputs'!$J$191:$AE$191,0)))</f>
        <v>76.077406</v>
      </c>
      <c r="AR40" s="94">
        <f>IF(ISBLANK(AR$8)=TRUE,"",INDEX('Budgets&amp;Inputs'!$J$193:$AE$226,'Budgets&amp;Inputs'!$A218,MATCH(Comparisons!AR$8,'Budgets&amp;Inputs'!$J$191:$AE$191,0)))</f>
        <v>63.927406</v>
      </c>
      <c r="AS40" s="94">
        <f>IF(ISBLANK(AS$8)=TRUE,"",INDEX('Budgets&amp;Inputs'!$J$193:$AE$226,'Budgets&amp;Inputs'!$A218,MATCH(Comparisons!AS$8,'Budgets&amp;Inputs'!$J$191:$AE$191,0)))</f>
        <v>42.017406</v>
      </c>
      <c r="AT40" s="94">
        <f>IF(ISBLANK(AT$8)=TRUE,"",INDEX('Budgets&amp;Inputs'!$J$193:$AE$226,'Budgets&amp;Inputs'!$A218,MATCH(Comparisons!AT$8,'Budgets&amp;Inputs'!$J$191:$AE$191,0)))</f>
        <v>79.994232</v>
      </c>
    </row>
    <row r="41" spans="2:46" ht="15">
      <c r="B41" s="5" t="s">
        <v>154</v>
      </c>
      <c r="C41" s="94">
        <f>IF(ISBLANK(C$8)=TRUE,"",INDEX('Budgets&amp;Inputs'!$J$193:$AE$226,'Budgets&amp;Inputs'!$A219,MATCH(Comparisons!C$8,'Budgets&amp;Inputs'!$J$191:$AE$191,0)))</f>
        <v>0</v>
      </c>
      <c r="D41" s="94">
        <f>IF(ISBLANK(D$8)=TRUE,"",INDEX('Budgets&amp;Inputs'!$J$193:$AE$226,'Budgets&amp;Inputs'!$A219,MATCH(Comparisons!D$8,'Budgets&amp;Inputs'!$J$191:$AE$191,0)))</f>
        <v>0</v>
      </c>
      <c r="E41" s="94">
        <f>IF(ISBLANK(E$8)=TRUE,"",INDEX('Budgets&amp;Inputs'!$J$193:$AE$226,'Budgets&amp;Inputs'!$A219,MATCH(Comparisons!E$8,'Budgets&amp;Inputs'!$J$191:$AE$191,0)))</f>
        <v>0</v>
      </c>
      <c r="F41" s="94">
        <f>IF(ISBLANK(F$8)=TRUE,"",INDEX('Budgets&amp;Inputs'!$J$193:$AE$226,'Budgets&amp;Inputs'!$A219,MATCH(Comparisons!F$8,'Budgets&amp;Inputs'!$J$191:$AE$191,0)))</f>
        <v>0</v>
      </c>
      <c r="AP41" s="5" t="s">
        <v>154</v>
      </c>
      <c r="AQ41" s="94">
        <f>IF(ISBLANK(AQ$8)=TRUE,"",INDEX('Budgets&amp;Inputs'!$J$193:$AE$226,'Budgets&amp;Inputs'!$A219,MATCH(Comparisons!AQ$8,'Budgets&amp;Inputs'!$J$191:$AE$191,0)))</f>
        <v>0</v>
      </c>
      <c r="AR41" s="94">
        <f>IF(ISBLANK(AR$8)=TRUE,"",INDEX('Budgets&amp;Inputs'!$J$193:$AE$226,'Budgets&amp;Inputs'!$A219,MATCH(Comparisons!AR$8,'Budgets&amp;Inputs'!$J$191:$AE$191,0)))</f>
        <v>0</v>
      </c>
      <c r="AS41" s="94">
        <f>IF(ISBLANK(AS$8)=TRUE,"",INDEX('Budgets&amp;Inputs'!$J$193:$AE$226,'Budgets&amp;Inputs'!$A219,MATCH(Comparisons!AS$8,'Budgets&amp;Inputs'!$J$191:$AE$191,0)))</f>
        <v>0</v>
      </c>
      <c r="AT41" s="94">
        <f>IF(ISBLANK(AT$8)=TRUE,"",INDEX('Budgets&amp;Inputs'!$J$193:$AE$226,'Budgets&amp;Inputs'!$A219,MATCH(Comparisons!AT$8,'Budgets&amp;Inputs'!$J$191:$AE$191,0)))</f>
        <v>0</v>
      </c>
    </row>
    <row r="42" spans="2:46" ht="15">
      <c r="B42" s="5" t="s">
        <v>152</v>
      </c>
      <c r="C42" s="94">
        <f>IF(ISBLANK(C$8)=TRUE,"",INDEX('Budgets&amp;Inputs'!$J$193:$AE$226,'Budgets&amp;Inputs'!$A220,MATCH(Comparisons!C$8,'Budgets&amp;Inputs'!$J$191:$AE$191,0)))</f>
        <v>0</v>
      </c>
      <c r="D42" s="94">
        <f>IF(ISBLANK(D$8)=TRUE,"",INDEX('Budgets&amp;Inputs'!$J$193:$AE$226,'Budgets&amp;Inputs'!$A220,MATCH(Comparisons!D$8,'Budgets&amp;Inputs'!$J$191:$AE$191,0)))</f>
        <v>0</v>
      </c>
      <c r="E42" s="94">
        <f>IF(ISBLANK(E$8)=TRUE,"",INDEX('Budgets&amp;Inputs'!$J$193:$AE$226,'Budgets&amp;Inputs'!$A220,MATCH(Comparisons!E$8,'Budgets&amp;Inputs'!$J$191:$AE$191,0)))</f>
        <v>0</v>
      </c>
      <c r="F42" s="94">
        <f>IF(ISBLANK(F$8)=TRUE,"",INDEX('Budgets&amp;Inputs'!$J$193:$AE$226,'Budgets&amp;Inputs'!$A220,MATCH(Comparisons!F$8,'Budgets&amp;Inputs'!$J$191:$AE$191,0)))</f>
        <v>0</v>
      </c>
      <c r="AP42" s="5" t="s">
        <v>152</v>
      </c>
      <c r="AQ42" s="94">
        <f>IF(ISBLANK(AQ$8)=TRUE,"",INDEX('Budgets&amp;Inputs'!$J$193:$AE$226,'Budgets&amp;Inputs'!$A220,MATCH(Comparisons!AQ$8,'Budgets&amp;Inputs'!$J$191:$AE$191,0)))</f>
        <v>0</v>
      </c>
      <c r="AR42" s="94">
        <f>IF(ISBLANK(AR$8)=TRUE,"",INDEX('Budgets&amp;Inputs'!$J$193:$AE$226,'Budgets&amp;Inputs'!$A220,MATCH(Comparisons!AR$8,'Budgets&amp;Inputs'!$J$191:$AE$191,0)))</f>
        <v>0</v>
      </c>
      <c r="AS42" s="94">
        <f>IF(ISBLANK(AS$8)=TRUE,"",INDEX('Budgets&amp;Inputs'!$J$193:$AE$226,'Budgets&amp;Inputs'!$A220,MATCH(Comparisons!AS$8,'Budgets&amp;Inputs'!$J$191:$AE$191,0)))</f>
        <v>0</v>
      </c>
      <c r="AT42" s="94">
        <f>IF(ISBLANK(AT$8)=TRUE,"",INDEX('Budgets&amp;Inputs'!$J$193:$AE$226,'Budgets&amp;Inputs'!$A220,MATCH(Comparisons!AT$8,'Budgets&amp;Inputs'!$J$191:$AE$191,0)))</f>
        <v>0</v>
      </c>
    </row>
    <row r="43" spans="2:46" ht="15">
      <c r="B43" s="5" t="s">
        <v>153</v>
      </c>
      <c r="C43" s="94">
        <f>IF(ISBLANK(C$8)=TRUE,"",INDEX('Budgets&amp;Inputs'!$J$193:$AE$226,'Budgets&amp;Inputs'!$A221,MATCH(Comparisons!C$8,'Budgets&amp;Inputs'!$J$191:$AE$191,0)))</f>
        <v>0</v>
      </c>
      <c r="D43" s="94">
        <f>IF(ISBLANK(D$8)=TRUE,"",INDEX('Budgets&amp;Inputs'!$J$193:$AE$226,'Budgets&amp;Inputs'!$A221,MATCH(Comparisons!D$8,'Budgets&amp;Inputs'!$J$191:$AE$191,0)))</f>
        <v>0</v>
      </c>
      <c r="E43" s="94">
        <f>IF(ISBLANK(E$8)=TRUE,"",INDEX('Budgets&amp;Inputs'!$J$193:$AE$226,'Budgets&amp;Inputs'!$A221,MATCH(Comparisons!E$8,'Budgets&amp;Inputs'!$J$191:$AE$191,0)))</f>
        <v>0</v>
      </c>
      <c r="F43" s="94">
        <f>IF(ISBLANK(F$8)=TRUE,"",INDEX('Budgets&amp;Inputs'!$J$193:$AE$226,'Budgets&amp;Inputs'!$A221,MATCH(Comparisons!F$8,'Budgets&amp;Inputs'!$J$191:$AE$191,0)))</f>
        <v>3.43</v>
      </c>
      <c r="AP43" s="5" t="s">
        <v>153</v>
      </c>
      <c r="AQ43" s="94">
        <f>IF(ISBLANK(AQ$8)=TRUE,"",INDEX('Budgets&amp;Inputs'!$J$193:$AE$226,'Budgets&amp;Inputs'!$A221,MATCH(Comparisons!AQ$8,'Budgets&amp;Inputs'!$J$191:$AE$191,0)))</f>
        <v>0</v>
      </c>
      <c r="AR43" s="94">
        <f>IF(ISBLANK(AR$8)=TRUE,"",INDEX('Budgets&amp;Inputs'!$J$193:$AE$226,'Budgets&amp;Inputs'!$A221,MATCH(Comparisons!AR$8,'Budgets&amp;Inputs'!$J$191:$AE$191,0)))</f>
        <v>0</v>
      </c>
      <c r="AS43" s="94">
        <f>IF(ISBLANK(AS$8)=TRUE,"",INDEX('Budgets&amp;Inputs'!$J$193:$AE$226,'Budgets&amp;Inputs'!$A221,MATCH(Comparisons!AS$8,'Budgets&amp;Inputs'!$J$191:$AE$191,0)))</f>
        <v>0</v>
      </c>
      <c r="AT43" s="94">
        <f>IF(ISBLANK(AT$8)=TRUE,"",INDEX('Budgets&amp;Inputs'!$J$193:$AE$226,'Budgets&amp;Inputs'!$A221,MATCH(Comparisons!AT$8,'Budgets&amp;Inputs'!$J$191:$AE$191,0)))</f>
        <v>3.43</v>
      </c>
    </row>
    <row r="44" spans="2:46" ht="15.75" thickBot="1">
      <c r="B44" s="5" t="s">
        <v>37</v>
      </c>
      <c r="C44" s="108">
        <f>IF(ISBLANK(C$8)=TRUE,"",INDEX('Budgets&amp;Inputs'!$J$193:$AE$226,'Budgets&amp;Inputs'!$A222,MATCH(Comparisons!C$8,'Budgets&amp;Inputs'!$J$191:$AE$191,0)))</f>
        <v>120</v>
      </c>
      <c r="D44" s="108">
        <f>IF(ISBLANK(D$8)=TRUE,"",INDEX('Budgets&amp;Inputs'!$J$193:$AE$226,'Budgets&amp;Inputs'!$A222,MATCH(Comparisons!D$8,'Budgets&amp;Inputs'!$J$191:$AE$191,0)))</f>
        <v>120</v>
      </c>
      <c r="E44" s="108">
        <f>IF(ISBLANK(E$8)=TRUE,"",INDEX('Budgets&amp;Inputs'!$J$193:$AE$226,'Budgets&amp;Inputs'!$A222,MATCH(Comparisons!E$8,'Budgets&amp;Inputs'!$J$191:$AE$191,0)))</f>
        <v>120</v>
      </c>
      <c r="F44" s="108">
        <f>IF(ISBLANK(F$8)=TRUE,"",INDEX('Budgets&amp;Inputs'!$J$193:$AE$226,'Budgets&amp;Inputs'!$A222,MATCH(Comparisons!F$8,'Budgets&amp;Inputs'!$J$191:$AE$191,0)))</f>
        <v>120</v>
      </c>
      <c r="AP44" s="5" t="s">
        <v>37</v>
      </c>
      <c r="AQ44" s="108">
        <f>IF(ISBLANK(AQ$8)=TRUE,"",INDEX('Budgets&amp;Inputs'!$J$193:$AE$226,'Budgets&amp;Inputs'!$A222,MATCH(Comparisons!AQ$8,'Budgets&amp;Inputs'!$J$191:$AE$191,0)))</f>
        <v>120</v>
      </c>
      <c r="AR44" s="108">
        <f>IF(ISBLANK(AR$8)=TRUE,"",INDEX('Budgets&amp;Inputs'!$J$193:$AE$226,'Budgets&amp;Inputs'!$A222,MATCH(Comparisons!AR$8,'Budgets&amp;Inputs'!$J$191:$AE$191,0)))</f>
        <v>120</v>
      </c>
      <c r="AS44" s="108">
        <f>IF(ISBLANK(AS$8)=TRUE,"",INDEX('Budgets&amp;Inputs'!$J$193:$AE$226,'Budgets&amp;Inputs'!$A222,MATCH(Comparisons!AS$8,'Budgets&amp;Inputs'!$J$191:$AE$191,0)))</f>
        <v>120</v>
      </c>
      <c r="AT44" s="108">
        <f>IF(ISBLANK(AT$8)=TRUE,"",INDEX('Budgets&amp;Inputs'!$J$193:$AE$226,'Budgets&amp;Inputs'!$A222,MATCH(Comparisons!AT$8,'Budgets&amp;Inputs'!$J$191:$AE$191,0)))</f>
        <v>120</v>
      </c>
    </row>
    <row r="45" spans="2:46" ht="6" customHeight="1" thickBot="1">
      <c r="B45" s="5"/>
      <c r="C45" s="111"/>
      <c r="D45" s="111"/>
      <c r="E45" s="111"/>
      <c r="F45" s="111"/>
      <c r="AP45" s="5"/>
      <c r="AQ45" s="111"/>
      <c r="AR45" s="111"/>
      <c r="AS45" s="111"/>
      <c r="AT45" s="111"/>
    </row>
    <row r="46" spans="2:46" ht="15">
      <c r="B46" s="5" t="s">
        <v>267</v>
      </c>
      <c r="C46" s="109"/>
      <c r="D46" s="109"/>
      <c r="E46" s="109"/>
      <c r="F46" s="109"/>
      <c r="AP46" s="5" t="s">
        <v>267</v>
      </c>
      <c r="AQ46" s="109"/>
      <c r="AR46" s="109"/>
      <c r="AS46" s="109"/>
      <c r="AT46" s="109"/>
    </row>
    <row r="47" spans="2:46" ht="15">
      <c r="B47" s="5" t="s">
        <v>268</v>
      </c>
      <c r="C47" s="110"/>
      <c r="D47" s="110"/>
      <c r="E47" s="110"/>
      <c r="F47" s="110"/>
      <c r="AP47" s="5" t="s">
        <v>268</v>
      </c>
      <c r="AQ47" s="110"/>
      <c r="AR47" s="110"/>
      <c r="AS47" s="110"/>
      <c r="AT47" s="110"/>
    </row>
    <row r="48" spans="2:46" ht="15">
      <c r="B48" s="5" t="s">
        <v>269</v>
      </c>
      <c r="C48" s="94"/>
      <c r="D48" s="94"/>
      <c r="E48" s="94"/>
      <c r="F48" s="94"/>
      <c r="AP48" s="5" t="s">
        <v>269</v>
      </c>
      <c r="AQ48" s="94"/>
      <c r="AR48" s="94"/>
      <c r="AS48" s="94"/>
      <c r="AT48" s="94"/>
    </row>
    <row r="49" spans="2:46" ht="15">
      <c r="B49" s="1"/>
      <c r="C49" s="139"/>
      <c r="D49" s="139"/>
      <c r="E49" s="139"/>
      <c r="F49" s="139"/>
      <c r="AP49" s="1"/>
      <c r="AQ49" s="139"/>
      <c r="AR49" s="139"/>
      <c r="AS49" s="139"/>
      <c r="AT49" s="139"/>
    </row>
    <row r="50" spans="2:46" ht="15.75" thickBot="1">
      <c r="B50" s="8" t="s">
        <v>38</v>
      </c>
      <c r="C50" s="61">
        <f>SUM(C40:C48)</f>
        <v>196.077406</v>
      </c>
      <c r="D50" s="61">
        <f>SUM(D40:D48)</f>
        <v>183.927406</v>
      </c>
      <c r="E50" s="61">
        <f>SUM(E40:E48)</f>
        <v>162.017406</v>
      </c>
      <c r="F50" s="61">
        <f>SUM(F40:F48)</f>
        <v>203.42423200000002</v>
      </c>
      <c r="AP50" s="8" t="s">
        <v>38</v>
      </c>
      <c r="AQ50" s="61">
        <f>SUM(AQ40:AQ48)</f>
        <v>196.077406</v>
      </c>
      <c r="AR50" s="61">
        <f>SUM(AR40:AR48)</f>
        <v>183.927406</v>
      </c>
      <c r="AS50" s="61">
        <f>SUM(AS40:AS48)</f>
        <v>162.017406</v>
      </c>
      <c r="AT50" s="61">
        <f>SUM(AT40:AT48)</f>
        <v>203.42423200000002</v>
      </c>
    </row>
    <row r="51" spans="2:46" ht="15">
      <c r="B51" s="1"/>
      <c r="C51" s="139"/>
      <c r="D51" s="139"/>
      <c r="E51" s="139"/>
      <c r="F51" s="139"/>
      <c r="AP51" s="1"/>
      <c r="AQ51" s="139"/>
      <c r="AR51" s="139"/>
      <c r="AS51" s="139"/>
      <c r="AT51" s="139"/>
    </row>
    <row r="52" spans="2:46" ht="15.75" thickBot="1">
      <c r="B52" s="10" t="s">
        <v>39</v>
      </c>
      <c r="C52" s="60">
        <f>SUM(C37,C50)</f>
        <v>482.660446</v>
      </c>
      <c r="D52" s="60">
        <f>SUM(D37,D50)</f>
        <v>399.112401</v>
      </c>
      <c r="E52" s="60">
        <f>SUM(E37,E50)</f>
        <v>286.03865099999996</v>
      </c>
      <c r="F52" s="60">
        <f>SUM(F37,F50)</f>
        <v>499.99113200000005</v>
      </c>
      <c r="AP52" s="10" t="s">
        <v>39</v>
      </c>
      <c r="AQ52" s="60">
        <f>SUM(AQ37,AQ50)</f>
        <v>482.660446</v>
      </c>
      <c r="AR52" s="60">
        <f>SUM(AR37,AR50)</f>
        <v>399.112401</v>
      </c>
      <c r="AS52" s="60">
        <f>SUM(AS37,AS50)</f>
        <v>286.03865099999996</v>
      </c>
      <c r="AT52" s="60">
        <f>SUM(AT37,AT50)</f>
        <v>499.99113200000005</v>
      </c>
    </row>
    <row r="53" spans="42:46" ht="12.75" thickTop="1">
      <c r="AP53" s="137"/>
      <c r="AQ53" s="137"/>
      <c r="AR53" s="137"/>
      <c r="AS53" s="137"/>
      <c r="AT53" s="137"/>
    </row>
    <row r="54" spans="42:46" ht="12">
      <c r="AP54" s="137"/>
      <c r="AQ54" s="137"/>
      <c r="AR54" s="137"/>
      <c r="AS54" s="137"/>
      <c r="AT54" s="137"/>
    </row>
    <row r="55" spans="2:46" ht="15.75" thickBot="1">
      <c r="B55" s="10" t="s">
        <v>174</v>
      </c>
      <c r="C55" s="60">
        <f>C11-C52</f>
        <v>72.33955400000002</v>
      </c>
      <c r="D55" s="60">
        <f>D11-D52</f>
        <v>175.88759900000002</v>
      </c>
      <c r="E55" s="60">
        <f>E11-E52</f>
        <v>-126.03865099999996</v>
      </c>
      <c r="F55" s="60">
        <f>F11-F52</f>
        <v>200.00886799999995</v>
      </c>
      <c r="AP55" s="10" t="s">
        <v>174</v>
      </c>
      <c r="AQ55" s="60">
        <f>AQ11-AQ52</f>
        <v>72.33955400000002</v>
      </c>
      <c r="AR55" s="60">
        <f>AR11-AR52</f>
        <v>175.88759900000002</v>
      </c>
      <c r="AS55" s="60">
        <f>AS11-AS52</f>
        <v>-126.03865099999996</v>
      </c>
      <c r="AT55" s="60">
        <f>AT11-AT52</f>
        <v>200.00886799999995</v>
      </c>
    </row>
    <row r="56" spans="43:46" ht="12.75" thickTop="1">
      <c r="AQ56" s="137"/>
      <c r="AR56" s="137"/>
      <c r="AS56" s="137"/>
      <c r="AT56" s="137"/>
    </row>
    <row r="57" spans="43:46" ht="12">
      <c r="AQ57" s="137"/>
      <c r="AR57" s="137"/>
      <c r="AS57" s="137"/>
      <c r="AT57" s="137"/>
    </row>
    <row r="84" spans="2:42" ht="12.75">
      <c r="B84" s="142" t="s">
        <v>173</v>
      </c>
      <c r="AP84" s="143"/>
    </row>
    <row r="85" spans="2:54" ht="12.75">
      <c r="B85" s="150" t="str">
        <f>IF('Budgets&amp;Inputs'!J191=0,"",'Budgets&amp;Inputs'!J191)</f>
        <v>Canola</v>
      </c>
      <c r="C85" s="150">
        <f>IF('Budgets&amp;Inputs'!K191=0,"",'Budgets&amp;Inputs'!K191)</f>
      </c>
      <c r="D85" s="150">
        <f>IF('Budgets&amp;Inputs'!L191=0,"",'Budgets&amp;Inputs'!L191)</f>
      </c>
      <c r="E85" s="150" t="str">
        <f>IF('Budgets&amp;Inputs'!M191=0,"",'Budgets&amp;Inputs'!M191)</f>
        <v>Flax</v>
      </c>
      <c r="F85" s="150">
        <f>IF('Budgets&amp;Inputs'!N191=0,"",'Budgets&amp;Inputs'!N191)</f>
      </c>
      <c r="G85" s="150">
        <f>IF('Budgets&amp;Inputs'!O191=0,"",'Budgets&amp;Inputs'!O191)</f>
      </c>
      <c r="H85" s="150" t="str">
        <f>IF('Budgets&amp;Inputs'!P191=0,"",'Budgets&amp;Inputs'!P191)</f>
        <v>Camelina</v>
      </c>
      <c r="I85" s="150">
        <f>IF('Budgets&amp;Inputs'!Q191=0,"",'Budgets&amp;Inputs'!Q191)</f>
      </c>
      <c r="J85" s="150">
        <f>IF('Budgets&amp;Inputs'!R191=0,"",'Budgets&amp;Inputs'!R191)</f>
      </c>
      <c r="K85" s="150" t="str">
        <f>IF('Budgets&amp;Inputs'!S191=0,"",'Budgets&amp;Inputs'!S191)</f>
        <v>Winter Wheat 
(Reg. Till)</v>
      </c>
      <c r="L85" s="150">
        <f>IF('Budgets&amp;Inputs'!T191=0,"",'Budgets&amp;Inputs'!T191)</f>
      </c>
      <c r="M85" s="150">
        <f>IF('Budgets&amp;Inputs'!U191=0,"",'Budgets&amp;Inputs'!U191)</f>
      </c>
      <c r="N85" s="150" t="str">
        <f>IF('Budgets&amp;Inputs'!V191=0,"",'Budgets&amp;Inputs'!V191)</f>
        <v>Annual Ryegrass
(Reg. Till)</v>
      </c>
      <c r="O85" s="150">
        <f>IF('Budgets&amp;Inputs'!W191=0,"",'Budgets&amp;Inputs'!W191)</f>
      </c>
      <c r="P85" s="150">
        <f>IF('Budgets&amp;Inputs'!X191=0,"",'Budgets&amp;Inputs'!X191)</f>
      </c>
      <c r="Q85" s="150" t="str">
        <f>IF('Budgets&amp;Inputs'!Y191=0,"",'Budgets&amp;Inputs'!Y191)</f>
        <v>Perennial Ryegrass
(Reg. Till, North)</v>
      </c>
      <c r="R85" s="150">
        <f>IF('Budgets&amp;Inputs'!Z191=0,"",'Budgets&amp;Inputs'!Z191)</f>
      </c>
      <c r="S85" s="150">
        <f>IF('Budgets&amp;Inputs'!AA191=0,"",'Budgets&amp;Inputs'!AA191)</f>
      </c>
      <c r="T85" s="150" t="str">
        <f>IF('Budgets&amp;Inputs'!AB191=0,"",'Budgets&amp;Inputs'!AB191)</f>
        <v>Tall Fescue
(South)</v>
      </c>
      <c r="U85" s="150">
        <f>IF('Budgets&amp;Inputs'!AC191=0,"",'Budgets&amp;Inputs'!AC191)</f>
      </c>
      <c r="V85" s="150">
        <f>IF('Budgets&amp;Inputs'!AD191=0,"",'Budgets&amp;Inputs'!AD191)</f>
      </c>
      <c r="W85" s="150" t="str">
        <f>IF('Budgets&amp;Inputs'!AE191=0,"",'Budgets&amp;Inputs'!AE191)</f>
        <v>Crimson Clover</v>
      </c>
      <c r="X85" s="150">
        <f>IF('Budgets&amp;Inputs'!AF191=0,"",'Budgets&amp;Inputs'!AF191)</f>
      </c>
      <c r="Y85" s="150">
        <f>IF('Budgets&amp;Inputs'!AG191=0,"",'Budgets&amp;Inputs'!AG191)</f>
      </c>
      <c r="Z85" s="150">
        <f>IF('Budgets&amp;Inputs'!AH191=0,"",'Budgets&amp;Inputs'!AH191)</f>
      </c>
      <c r="AA85" s="150">
        <f>IF('Budgets&amp;Inputs'!AI191=0,"",'Budgets&amp;Inputs'!AI191)</f>
      </c>
      <c r="AB85" s="150">
        <f>IF('Budgets&amp;Inputs'!AJ191=0,"",'Budgets&amp;Inputs'!AJ191)</f>
      </c>
      <c r="AC85" s="150">
        <f>IF('Budgets&amp;Inputs'!AK191=0,"",'Budgets&amp;Inputs'!AK191)</f>
      </c>
      <c r="AD85" s="150">
        <f>IF('Budgets&amp;Inputs'!AL191=0,"",'Budgets&amp;Inputs'!AL191)</f>
      </c>
      <c r="AE85" s="150">
        <f>IF('Budgets&amp;Inputs'!AM191=0,"",'Budgets&amp;Inputs'!AM191)</f>
      </c>
      <c r="AF85" s="150">
        <f>IF('Budgets&amp;Inputs'!AN191=0,"",'Budgets&amp;Inputs'!AN191)</f>
      </c>
      <c r="AG85" s="150">
        <f>IF('Budgets&amp;Inputs'!AO191=0,"",'Budgets&amp;Inputs'!AO191)</f>
      </c>
      <c r="AH85" s="150">
        <f>IF('Budgets&amp;Inputs'!AP191=0,"",'Budgets&amp;Inputs'!AP191)</f>
      </c>
      <c r="AI85" s="150">
        <f>IF('Budgets&amp;Inputs'!AQ191=0,"",'Budgets&amp;Inputs'!AQ191)</f>
      </c>
      <c r="AJ85" s="150">
        <f>IF('Budgets&amp;Inputs'!AR191=0,"",'Budgets&amp;Inputs'!AR191)</f>
      </c>
      <c r="AK85" s="150">
        <f>IF('Budgets&amp;Inputs'!AS191=0,"",'Budgets&amp;Inputs'!AS191)</f>
      </c>
      <c r="AL85" s="150">
        <f>IF('Budgets&amp;Inputs'!AT191=0,"",'Budgets&amp;Inputs'!AT191)</f>
      </c>
      <c r="AM85" s="144"/>
      <c r="AN85" s="149"/>
      <c r="AO85" s="144"/>
      <c r="AP85" s="144"/>
      <c r="AQ85" s="144"/>
      <c r="AR85" s="144"/>
      <c r="AS85" s="144"/>
      <c r="AT85" s="144"/>
      <c r="AU85" s="144"/>
      <c r="AV85" s="144"/>
      <c r="AW85" s="144"/>
      <c r="AX85" s="144"/>
      <c r="AY85" s="144"/>
      <c r="AZ85" s="144"/>
      <c r="BA85" s="144"/>
      <c r="BB85" s="144"/>
    </row>
  </sheetData>
  <sheetProtection/>
  <mergeCells count="4">
    <mergeCell ref="C10:F10"/>
    <mergeCell ref="AQ10:AT10"/>
    <mergeCell ref="C38:F38"/>
    <mergeCell ref="AQ38:AT38"/>
  </mergeCells>
  <conditionalFormatting sqref="B14:B50">
    <cfRule type="expression" priority="1" dxfId="3" stopIfTrue="1">
      <formula>IF(COUNTIF($B$14:$B$50,B14)&gt;1,TRUE,FALSE)</formula>
    </cfRule>
  </conditionalFormatting>
  <conditionalFormatting sqref="C5:F55 AQ5:AT55">
    <cfRule type="cellIs" priority="2" dxfId="2" operator="notEqual" stopIfTrue="1">
      <formula>AQ5</formula>
    </cfRule>
  </conditionalFormatting>
  <dataValidations count="1">
    <dataValidation type="list" allowBlank="1" showInputMessage="1" showErrorMessage="1" sqref="C8:F8 AQ8:AT8">
      <formula1>$B$85:$BB$85</formula1>
    </dataValidation>
  </dataValidation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3"/>
  <dimension ref="A2:I243"/>
  <sheetViews>
    <sheetView zoomScalePageLayoutView="0" workbookViewId="0" topLeftCell="A1">
      <selection activeCell="A1" sqref="A1"/>
    </sheetView>
  </sheetViews>
  <sheetFormatPr defaultColWidth="9.140625" defaultRowHeight="12.75"/>
  <cols>
    <col min="1" max="1" width="9.7109375" style="84" customWidth="1"/>
    <col min="2" max="2" width="5.7109375" style="84" customWidth="1"/>
    <col min="3" max="3" width="15.7109375" style="84" customWidth="1"/>
    <col min="4" max="7" width="17.7109375" style="84" customWidth="1"/>
    <col min="8" max="8" width="5.8515625" style="84" customWidth="1"/>
    <col min="9" max="16384" width="9.140625" style="84" customWidth="1"/>
  </cols>
  <sheetData>
    <row r="1" ht="15.75" customHeight="1"/>
    <row r="2" spans="2:7" ht="24" thickBot="1">
      <c r="B2" s="85" t="s">
        <v>178</v>
      </c>
      <c r="C2" s="85"/>
      <c r="D2" s="85"/>
      <c r="E2" s="85"/>
      <c r="F2" s="85"/>
      <c r="G2" s="85"/>
    </row>
    <row r="4" spans="2:7" ht="108" customHeight="1">
      <c r="B4" s="154" t="s">
        <v>296</v>
      </c>
      <c r="C4" s="154"/>
      <c r="D4" s="154"/>
      <c r="E4" s="154"/>
      <c r="F4" s="154"/>
      <c r="G4" s="154"/>
    </row>
    <row r="5" spans="2:7" ht="15">
      <c r="B5" s="165"/>
      <c r="C5" s="165"/>
      <c r="D5" s="165"/>
      <c r="E5" s="165"/>
      <c r="F5" s="165"/>
      <c r="G5" s="165"/>
    </row>
    <row r="6" spans="2:7" ht="15">
      <c r="B6" s="105"/>
      <c r="C6" s="105"/>
      <c r="D6" s="105"/>
      <c r="E6" s="105"/>
      <c r="F6" s="105"/>
      <c r="G6" s="105"/>
    </row>
    <row r="7" spans="2:7" ht="34.5" customHeight="1">
      <c r="B7" s="154" t="s">
        <v>282</v>
      </c>
      <c r="C7" s="154"/>
      <c r="D7" s="154"/>
      <c r="E7" s="154"/>
      <c r="F7" s="154"/>
      <c r="G7" s="154"/>
    </row>
    <row r="8" spans="3:7" ht="15">
      <c r="C8" s="133" t="s">
        <v>263</v>
      </c>
      <c r="F8" s="105"/>
      <c r="G8" s="105"/>
    </row>
    <row r="9" ht="15">
      <c r="C9" s="134" t="s">
        <v>175</v>
      </c>
    </row>
    <row r="10" ht="15">
      <c r="C10" s="134" t="s">
        <v>45</v>
      </c>
    </row>
    <row r="11" ht="15">
      <c r="C11" s="134"/>
    </row>
    <row r="12" spans="2:7" ht="15">
      <c r="B12" s="126" t="s">
        <v>275</v>
      </c>
      <c r="C12" s="106"/>
      <c r="D12" s="106"/>
      <c r="E12" s="106"/>
      <c r="F12" s="106"/>
      <c r="G12" s="106"/>
    </row>
    <row r="14" spans="2:6" ht="15">
      <c r="B14" s="169" t="s">
        <v>155</v>
      </c>
      <c r="C14" s="169"/>
      <c r="D14" s="170"/>
      <c r="E14" s="170"/>
      <c r="F14" s="128"/>
    </row>
    <row r="15" spans="2:6" ht="15">
      <c r="B15" s="112"/>
      <c r="C15" s="127" t="s">
        <v>274</v>
      </c>
      <c r="D15" s="113"/>
      <c r="E15" s="113"/>
      <c r="F15" s="128"/>
    </row>
    <row r="16" spans="2:5" ht="6.75" customHeight="1">
      <c r="B16" s="112"/>
      <c r="C16" s="112"/>
      <c r="D16" s="113"/>
      <c r="E16" s="113"/>
    </row>
    <row r="17" spans="3:8" ht="15">
      <c r="C17" s="112"/>
      <c r="D17" s="114" t="str">
        <f>Comparisons!C8</f>
        <v>Canola</v>
      </c>
      <c r="E17" s="114" t="str">
        <f>Comparisons!D8</f>
        <v>Flax</v>
      </c>
      <c r="F17" s="114" t="str">
        <f>Comparisons!E8</f>
        <v>Camelina</v>
      </c>
      <c r="G17" s="114" t="str">
        <f>Comparisons!F8</f>
        <v>Winter Wheat 
(Reg. Till)</v>
      </c>
      <c r="H17" s="84" t="s">
        <v>278</v>
      </c>
    </row>
    <row r="18" spans="3:7" ht="15">
      <c r="C18" s="115" t="s">
        <v>270</v>
      </c>
      <c r="D18" s="116">
        <f>INDEX(Comparisons!$B$8:$F$50,MATCH(SensitivityAnalysis!$B14,Comparisons!$B$8:$B$50,0),MATCH(SensitivityAnalysis!D$17,Comparisons!$B$8:$F$8,0))</f>
        <v>80.35</v>
      </c>
      <c r="E18" s="116">
        <f>INDEX(Comparisons!$B$8:$F$50,MATCH(SensitivityAnalysis!$B14,Comparisons!$B$8:$B$50,0),MATCH(SensitivityAnalysis!E$17,Comparisons!$B$8:$F$8,0))</f>
        <v>45.599999999999994</v>
      </c>
      <c r="F18" s="116">
        <f>INDEX(Comparisons!$B$8:$F$50,MATCH(SensitivityAnalysis!$B14,Comparisons!$B$8:$B$50,0),MATCH(SensitivityAnalysis!F$17,Comparisons!$B$8:$F$8,0))</f>
        <v>14.5</v>
      </c>
      <c r="G18" s="116">
        <f>INDEX(Comparisons!$B$8:$F$50,MATCH(SensitivityAnalysis!$B14,Comparisons!$B$8:$B$50,0),MATCH(SensitivityAnalysis!G$17,Comparisons!$B$8:$F$8,0))</f>
        <v>63.5</v>
      </c>
    </row>
    <row r="19" spans="2:7" ht="15">
      <c r="B19" s="167" t="s">
        <v>180</v>
      </c>
      <c r="C19" s="117">
        <v>-1</v>
      </c>
      <c r="D19" s="118">
        <f>D$20+D$18-(1+$C19)*D$18</f>
        <v>152.68955400000002</v>
      </c>
      <c r="E19" s="119">
        <f>E$20+E$18-(1+$C19)*E$18</f>
        <v>221.48759900000002</v>
      </c>
      <c r="F19" s="119">
        <f>F$20+F$18-(1+$C19)*F$18</f>
        <v>-111.53865099999996</v>
      </c>
      <c r="G19" s="119">
        <f>G$20+G$18-(1+$C19)*G$18</f>
        <v>263.50886799999995</v>
      </c>
    </row>
    <row r="20" spans="2:7" ht="15">
      <c r="B20" s="167"/>
      <c r="C20" s="120">
        <v>0</v>
      </c>
      <c r="D20" s="118">
        <f>Comparisons!C$55</f>
        <v>72.33955400000002</v>
      </c>
      <c r="E20" s="119">
        <f>Comparisons!D$55</f>
        <v>175.88759900000002</v>
      </c>
      <c r="F20" s="119">
        <f>Comparisons!E$55</f>
        <v>-126.03865099999996</v>
      </c>
      <c r="G20" s="119">
        <f>Comparisons!F$55</f>
        <v>200.00886799999995</v>
      </c>
    </row>
    <row r="21" spans="2:7" ht="15">
      <c r="B21" s="167"/>
      <c r="C21" s="117">
        <v>1</v>
      </c>
      <c r="D21" s="118">
        <f>D$20+D$18-(1+$C21)*D$18</f>
        <v>-8.010445999999973</v>
      </c>
      <c r="E21" s="119">
        <f>E$20+E$18-(1+$C21)*E$18</f>
        <v>130.28759900000003</v>
      </c>
      <c r="F21" s="119">
        <f>F$20+F$18-(1+$C21)*F$18</f>
        <v>-140.53865099999996</v>
      </c>
      <c r="G21" s="119">
        <f>G$20+G$18-(1+$C21)*G$18</f>
        <v>136.50886799999995</v>
      </c>
    </row>
    <row r="22" spans="2:7" ht="15">
      <c r="B22" s="1"/>
      <c r="C22" s="121"/>
      <c r="D22" s="1"/>
      <c r="E22" s="1"/>
      <c r="F22" s="1"/>
      <c r="G22" s="1"/>
    </row>
    <row r="23" spans="2:7" ht="15">
      <c r="B23" s="1"/>
      <c r="C23" s="121"/>
      <c r="D23" s="1"/>
      <c r="E23" s="1"/>
      <c r="F23" s="1"/>
      <c r="G23" s="1"/>
    </row>
    <row r="24" spans="2:7" ht="15">
      <c r="B24" s="1"/>
      <c r="C24" s="121"/>
      <c r="D24" s="1"/>
      <c r="E24" s="1"/>
      <c r="F24" s="1"/>
      <c r="G24" s="1"/>
    </row>
    <row r="25" spans="2:7" ht="15">
      <c r="B25" s="1"/>
      <c r="C25" s="121"/>
      <c r="D25" s="1"/>
      <c r="E25" s="1"/>
      <c r="F25" s="1"/>
      <c r="G25" s="1"/>
    </row>
    <row r="26" spans="2:7" ht="15">
      <c r="B26" s="1"/>
      <c r="C26" s="121"/>
      <c r="D26" s="1"/>
      <c r="E26" s="1"/>
      <c r="F26" s="1"/>
      <c r="G26" s="1"/>
    </row>
    <row r="27" spans="2:7" ht="15">
      <c r="B27" s="1"/>
      <c r="C27" s="121"/>
      <c r="D27" s="1"/>
      <c r="E27" s="1"/>
      <c r="F27" s="1"/>
      <c r="G27" s="1"/>
    </row>
    <row r="28" spans="2:7" ht="15">
      <c r="B28" s="1"/>
      <c r="C28" s="121"/>
      <c r="D28" s="1"/>
      <c r="E28" s="1"/>
      <c r="F28" s="1"/>
      <c r="G28" s="1"/>
    </row>
    <row r="29" spans="2:7" ht="15">
      <c r="B29" s="1"/>
      <c r="C29" s="121"/>
      <c r="D29" s="1"/>
      <c r="E29" s="1"/>
      <c r="F29" s="1"/>
      <c r="G29" s="1"/>
    </row>
    <row r="30" spans="2:7" ht="15">
      <c r="B30" s="1"/>
      <c r="C30" s="121"/>
      <c r="D30" s="1"/>
      <c r="E30" s="1"/>
      <c r="F30" s="1"/>
      <c r="G30" s="1"/>
    </row>
    <row r="31" spans="2:7" ht="15">
      <c r="B31" s="1"/>
      <c r="C31" s="121"/>
      <c r="D31" s="1"/>
      <c r="E31" s="1"/>
      <c r="F31" s="1"/>
      <c r="G31" s="1"/>
    </row>
    <row r="32" spans="2:7" ht="15">
      <c r="B32" s="1"/>
      <c r="C32" s="121"/>
      <c r="D32" s="1"/>
      <c r="E32" s="1"/>
      <c r="F32" s="1"/>
      <c r="G32" s="1"/>
    </row>
    <row r="33" spans="2:7" ht="15">
      <c r="B33" s="1"/>
      <c r="C33" s="121"/>
      <c r="D33" s="1"/>
      <c r="E33" s="1"/>
      <c r="F33" s="1"/>
      <c r="G33" s="1"/>
    </row>
    <row r="34" spans="2:7" ht="15">
      <c r="B34" s="1"/>
      <c r="C34" s="121"/>
      <c r="D34" s="1"/>
      <c r="E34" s="1"/>
      <c r="F34" s="1"/>
      <c r="G34" s="1"/>
    </row>
    <row r="35" spans="2:7" ht="15">
      <c r="B35" s="1"/>
      <c r="C35" s="121"/>
      <c r="D35" s="1"/>
      <c r="E35" s="1"/>
      <c r="F35" s="1"/>
      <c r="G35" s="1"/>
    </row>
    <row r="36" spans="2:7" ht="15">
      <c r="B36" s="1"/>
      <c r="C36" s="121"/>
      <c r="D36" s="1"/>
      <c r="E36" s="1"/>
      <c r="F36" s="1"/>
      <c r="G36" s="1"/>
    </row>
    <row r="37" spans="2:7" ht="15">
      <c r="B37" s="1"/>
      <c r="C37" s="121"/>
      <c r="D37" s="1"/>
      <c r="E37" s="1"/>
      <c r="F37" s="1"/>
      <c r="G37" s="1"/>
    </row>
    <row r="38" spans="2:7" ht="15">
      <c r="B38" s="1"/>
      <c r="C38" s="121"/>
      <c r="D38" s="1"/>
      <c r="E38" s="1"/>
      <c r="F38" s="1"/>
      <c r="G38" s="1"/>
    </row>
    <row r="39" spans="2:7" ht="15">
      <c r="B39" s="1"/>
      <c r="C39" s="121"/>
      <c r="D39" s="1"/>
      <c r="E39" s="1"/>
      <c r="F39" s="1"/>
      <c r="G39" s="1"/>
    </row>
    <row r="40" spans="2:7" ht="15">
      <c r="B40" s="1"/>
      <c r="C40" s="121"/>
      <c r="D40" s="1"/>
      <c r="E40" s="1"/>
      <c r="F40" s="1"/>
      <c r="G40" s="1"/>
    </row>
    <row r="41" spans="2:7" ht="15">
      <c r="B41" s="126" t="s">
        <v>275</v>
      </c>
      <c r="C41" s="106"/>
      <c r="D41" s="106"/>
      <c r="E41" s="106"/>
      <c r="F41" s="106"/>
      <c r="G41" s="132" t="s">
        <v>281</v>
      </c>
    </row>
    <row r="42" spans="2:7" ht="15">
      <c r="B42" s="1"/>
      <c r="C42" s="121"/>
      <c r="D42" s="1"/>
      <c r="E42" s="1"/>
      <c r="F42" s="1"/>
      <c r="G42" s="1"/>
    </row>
    <row r="43" spans="2:7" ht="15">
      <c r="B43" s="169" t="s">
        <v>170</v>
      </c>
      <c r="C43" s="169"/>
      <c r="D43" s="169"/>
      <c r="E43" s="169"/>
      <c r="F43" s="128"/>
      <c r="G43" s="1"/>
    </row>
    <row r="44" spans="2:7" ht="15">
      <c r="B44" s="112"/>
      <c r="C44" s="127" t="s">
        <v>274</v>
      </c>
      <c r="D44" s="112"/>
      <c r="E44" s="112"/>
      <c r="F44" s="128"/>
      <c r="G44" s="1"/>
    </row>
    <row r="45" spans="2:7" ht="6.75" customHeight="1">
      <c r="B45" s="112"/>
      <c r="D45" s="112"/>
      <c r="E45" s="112"/>
      <c r="F45" s="1"/>
      <c r="G45" s="1"/>
    </row>
    <row r="46" spans="2:8" ht="15">
      <c r="B46" s="112"/>
      <c r="C46" s="112"/>
      <c r="D46" s="114" t="str">
        <f>D$17</f>
        <v>Canola</v>
      </c>
      <c r="E46" s="114" t="str">
        <f>E$17</f>
        <v>Flax</v>
      </c>
      <c r="F46" s="114" t="str">
        <f>F$17</f>
        <v>Camelina</v>
      </c>
      <c r="G46" s="114" t="str">
        <f>G$17</f>
        <v>Winter Wheat 
(Reg. Till)</v>
      </c>
      <c r="H46" s="84" t="s">
        <v>278</v>
      </c>
    </row>
    <row r="47" spans="3:8" ht="15">
      <c r="C47" s="115" t="s">
        <v>270</v>
      </c>
      <c r="D47" s="116">
        <f>INDEX(Comparisons!$B$8:$F$50,MATCH(SensitivityAnalysis!$B43,Comparisons!$B$8:$B$50,0),MATCH(SensitivityAnalysis!D$17,Comparisons!$B$8:$F$8,0))</f>
        <v>56.6244</v>
      </c>
      <c r="E47" s="116">
        <f>INDEX(Comparisons!$B$8:$F$50,MATCH(SensitivityAnalysis!$B43,Comparisons!$B$8:$B$50,0),MATCH(SensitivityAnalysis!E$17,Comparisons!$B$8:$F$8,0))</f>
        <v>43.5606</v>
      </c>
      <c r="F47" s="116">
        <f>INDEX(Comparisons!$B$8:$F$50,MATCH(SensitivityAnalysis!$B43,Comparisons!$B$8:$B$50,0),MATCH(SensitivityAnalysis!F$17,Comparisons!$B$8:$F$8,0))</f>
        <v>14.0931</v>
      </c>
      <c r="G47" s="116">
        <f>INDEX(Comparisons!$B$8:$F$50,MATCH(SensitivityAnalysis!$B43,Comparisons!$B$8:$B$50,0),MATCH(SensitivityAnalysis!G$17,Comparisons!$B$8:$F$8,0))</f>
        <v>43.4613</v>
      </c>
      <c r="H47" s="1"/>
    </row>
    <row r="48" spans="2:7" ht="15.75" customHeight="1">
      <c r="B48" s="167" t="s">
        <v>180</v>
      </c>
      <c r="C48" s="117">
        <v>-1</v>
      </c>
      <c r="D48" s="118">
        <f>D$20+D$47-(1+$C48)*D$47</f>
        <v>128.96395400000003</v>
      </c>
      <c r="E48" s="119">
        <f>E$20+E$47-(1+$C48)*E$47</f>
        <v>219.44819900000002</v>
      </c>
      <c r="F48" s="119">
        <f>F$20+F$47-(1+$C48)*F$47</f>
        <v>-111.94555099999997</v>
      </c>
      <c r="G48" s="119">
        <f>G$20+G$47-(1+$C48)*G$47</f>
        <v>243.47016799999994</v>
      </c>
    </row>
    <row r="49" spans="2:9" ht="15">
      <c r="B49" s="168"/>
      <c r="C49" s="120">
        <v>0</v>
      </c>
      <c r="D49" s="118">
        <f>D$20</f>
        <v>72.33955400000002</v>
      </c>
      <c r="E49" s="119">
        <f>E$20</f>
        <v>175.88759900000002</v>
      </c>
      <c r="F49" s="119">
        <f>F$20</f>
        <v>-126.03865099999996</v>
      </c>
      <c r="G49" s="119">
        <f>G$20</f>
        <v>200.00886799999995</v>
      </c>
      <c r="I49" s="122"/>
    </row>
    <row r="50" spans="2:9" ht="15">
      <c r="B50" s="168"/>
      <c r="C50" s="117">
        <v>1</v>
      </c>
      <c r="D50" s="118">
        <f>D$20+D$47-(1+$C50)*D$47</f>
        <v>15.715154000000027</v>
      </c>
      <c r="E50" s="119">
        <f>E$20+E$47-(1+$C50)*E$47</f>
        <v>132.326999</v>
      </c>
      <c r="F50" s="119">
        <f>F$20+F$47-(1+$C50)*F$47</f>
        <v>-140.13175099999995</v>
      </c>
      <c r="G50" s="119">
        <f>G$20+G$47-(1+$C50)*G$47</f>
        <v>156.54756799999996</v>
      </c>
      <c r="I50" s="122"/>
    </row>
    <row r="51" spans="2:7" ht="15">
      <c r="B51" s="1"/>
      <c r="C51" s="1"/>
      <c r="D51" s="1"/>
      <c r="E51" s="1"/>
      <c r="F51" s="1"/>
      <c r="G51" s="1"/>
    </row>
    <row r="52" spans="2:7" ht="15">
      <c r="B52" s="1"/>
      <c r="C52" s="1"/>
      <c r="D52" s="1"/>
      <c r="E52" s="1"/>
      <c r="F52" s="1"/>
      <c r="G52" s="1"/>
    </row>
    <row r="53" spans="2:7" ht="15">
      <c r="B53" s="1"/>
      <c r="C53" s="1"/>
      <c r="D53" s="1"/>
      <c r="E53" s="1"/>
      <c r="F53" s="1"/>
      <c r="G53" s="1"/>
    </row>
    <row r="54" spans="2:7" ht="15">
      <c r="B54" s="1"/>
      <c r="C54" s="1"/>
      <c r="D54" s="1"/>
      <c r="E54" s="1"/>
      <c r="F54" s="1"/>
      <c r="G54" s="1"/>
    </row>
    <row r="55" spans="2:7" ht="15">
      <c r="B55" s="1"/>
      <c r="C55" s="1"/>
      <c r="D55" s="1"/>
      <c r="E55" s="1"/>
      <c r="F55" s="1"/>
      <c r="G55" s="1"/>
    </row>
    <row r="56" spans="2:7" ht="15">
      <c r="B56" s="1"/>
      <c r="C56" s="1"/>
      <c r="D56" s="1"/>
      <c r="E56" s="1"/>
      <c r="F56" s="1"/>
      <c r="G56" s="1"/>
    </row>
    <row r="57" spans="2:7" ht="15">
      <c r="B57" s="1"/>
      <c r="C57" s="1"/>
      <c r="D57" s="1"/>
      <c r="E57" s="1"/>
      <c r="F57" s="1"/>
      <c r="G57" s="1"/>
    </row>
    <row r="58" spans="2:7" ht="15">
      <c r="B58" s="1"/>
      <c r="C58" s="1"/>
      <c r="D58" s="1"/>
      <c r="E58" s="1"/>
      <c r="F58" s="1"/>
      <c r="G58" s="1"/>
    </row>
    <row r="59" spans="2:7" ht="15">
      <c r="B59" s="1"/>
      <c r="C59" s="1"/>
      <c r="D59" s="1"/>
      <c r="E59" s="1"/>
      <c r="F59" s="1"/>
      <c r="G59" s="1"/>
    </row>
    <row r="60" spans="2:7" ht="15">
      <c r="B60" s="1"/>
      <c r="C60" s="1"/>
      <c r="D60" s="1"/>
      <c r="E60" s="1"/>
      <c r="F60" s="1"/>
      <c r="G60" s="1"/>
    </row>
    <row r="61" spans="2:7" ht="15">
      <c r="B61" s="1"/>
      <c r="C61" s="1"/>
      <c r="D61" s="1"/>
      <c r="E61" s="1"/>
      <c r="F61" s="1"/>
      <c r="G61" s="1"/>
    </row>
    <row r="62" spans="2:7" ht="15">
      <c r="B62" s="1"/>
      <c r="C62" s="1"/>
      <c r="D62" s="1"/>
      <c r="E62" s="1"/>
      <c r="F62" s="1"/>
      <c r="G62" s="1"/>
    </row>
    <row r="63" spans="2:7" ht="15">
      <c r="B63" s="1"/>
      <c r="C63" s="1"/>
      <c r="D63" s="1"/>
      <c r="E63" s="1"/>
      <c r="F63" s="1"/>
      <c r="G63" s="1"/>
    </row>
    <row r="64" spans="2:7" ht="15">
      <c r="B64" s="1"/>
      <c r="C64" s="1"/>
      <c r="D64" s="1"/>
      <c r="E64" s="1"/>
      <c r="F64" s="1"/>
      <c r="G64" s="1"/>
    </row>
    <row r="65" spans="2:7" ht="15">
      <c r="B65" s="1"/>
      <c r="C65" s="1"/>
      <c r="D65" s="1"/>
      <c r="E65" s="1"/>
      <c r="F65" s="1"/>
      <c r="G65" s="1"/>
    </row>
    <row r="66" spans="2:7" ht="15">
      <c r="B66" s="1"/>
      <c r="C66" s="1"/>
      <c r="D66" s="1"/>
      <c r="E66" s="1"/>
      <c r="F66" s="1"/>
      <c r="G66" s="1"/>
    </row>
    <row r="67" spans="2:7" ht="15">
      <c r="B67" s="1"/>
      <c r="C67" s="1"/>
      <c r="D67" s="1"/>
      <c r="E67" s="1"/>
      <c r="F67" s="1"/>
      <c r="G67" s="1"/>
    </row>
    <row r="68" spans="2:7" ht="15">
      <c r="B68" s="1"/>
      <c r="C68" s="1"/>
      <c r="D68" s="1"/>
      <c r="E68" s="1"/>
      <c r="F68" s="1"/>
      <c r="G68" s="1"/>
    </row>
    <row r="69" spans="2:7" ht="15">
      <c r="B69" s="1"/>
      <c r="C69" s="1"/>
      <c r="D69" s="1"/>
      <c r="E69" s="1"/>
      <c r="F69" s="1"/>
      <c r="G69" s="1"/>
    </row>
    <row r="70" spans="2:7" ht="15">
      <c r="B70" s="126" t="s">
        <v>276</v>
      </c>
      <c r="C70" s="106"/>
      <c r="D70" s="106"/>
      <c r="E70" s="106"/>
      <c r="F70" s="106"/>
      <c r="G70" s="132" t="s">
        <v>281</v>
      </c>
    </row>
    <row r="71" spans="2:7" ht="15">
      <c r="B71" s="1"/>
      <c r="C71" s="1"/>
      <c r="D71" s="1"/>
      <c r="E71" s="1"/>
      <c r="F71" s="1"/>
      <c r="G71" s="1"/>
    </row>
    <row r="72" spans="2:7" ht="15">
      <c r="B72" s="169" t="s">
        <v>271</v>
      </c>
      <c r="C72" s="169"/>
      <c r="D72" s="169"/>
      <c r="E72" s="169"/>
      <c r="F72" s="125"/>
      <c r="G72" s="1"/>
    </row>
    <row r="73" ht="15">
      <c r="C73" s="127" t="s">
        <v>273</v>
      </c>
    </row>
    <row r="75" spans="4:8" ht="15">
      <c r="D75" s="114" t="str">
        <f>D$17</f>
        <v>Canola</v>
      </c>
      <c r="E75" s="114" t="str">
        <f>E$17</f>
        <v>Flax</v>
      </c>
      <c r="F75" s="114" t="str">
        <f>F$17</f>
        <v>Camelina</v>
      </c>
      <c r="G75" s="114" t="str">
        <f>G$17</f>
        <v>Winter Wheat 
(Reg. Till)</v>
      </c>
      <c r="H75" s="84" t="s">
        <v>278</v>
      </c>
    </row>
    <row r="76" spans="2:7" ht="15">
      <c r="B76" s="171" t="s">
        <v>155</v>
      </c>
      <c r="C76" s="171"/>
      <c r="D76" s="123">
        <f>IF(ISBLANK($B76)=FALSE,INDEX(Comparisons!$B$8:$F$50,MATCH(SensitivityAnalysis!$B76,Comparisons!$B$8:$B$50,0),MATCH(SensitivityAnalysis!D$17,Comparisons!$B$8:$F$8,0)),)</f>
        <v>80.35</v>
      </c>
      <c r="E76" s="123">
        <f>IF(ISBLANK($B76)=FALSE,INDEX(Comparisons!$B$8:$F$50,MATCH(SensitivityAnalysis!$B76,Comparisons!$B$8:$B$50,0),MATCH(SensitivityAnalysis!E$17,Comparisons!$B$8:$F$8,0)),)</f>
        <v>45.599999999999994</v>
      </c>
      <c r="F76" s="123">
        <f>IF(ISBLANK($B76)=FALSE,INDEX(Comparisons!$B$8:$F$50,MATCH(SensitivityAnalysis!$B76,Comparisons!$B$8:$B$50,0),MATCH(SensitivityAnalysis!F$17,Comparisons!$B$8:$F$8,0)),)</f>
        <v>14.5</v>
      </c>
      <c r="G76" s="123">
        <f>IF(ISBLANK($B76)=FALSE,INDEX(Comparisons!$B$8:$F$50,MATCH(SensitivityAnalysis!$B76,Comparisons!$B$8:$B$50,0),MATCH(SensitivityAnalysis!G$17,Comparisons!$B$8:$F$8,0)),)</f>
        <v>63.5</v>
      </c>
    </row>
    <row r="77" spans="2:7" ht="15">
      <c r="B77" s="171" t="s">
        <v>156</v>
      </c>
      <c r="C77" s="171"/>
      <c r="D77" s="123">
        <f>IF(ISBLANK($B77)=FALSE,INDEX(Comparisons!$B$8:$F$50,MATCH(SensitivityAnalysis!$B77,Comparisons!$B$8:$B$50,0),MATCH(SensitivityAnalysis!D$17,Comparisons!$B$8:$F$8,0)),)</f>
        <v>0</v>
      </c>
      <c r="E77" s="123">
        <f>IF(ISBLANK($B77)=FALSE,INDEX(Comparisons!$B$8:$F$50,MATCH(SensitivityAnalysis!$B77,Comparisons!$B$8:$B$50,0),MATCH(SensitivityAnalysis!E$17,Comparisons!$B$8:$F$8,0)),)</f>
        <v>0.47495</v>
      </c>
      <c r="F77" s="123">
        <f>IF(ISBLANK($B77)=FALSE,INDEX(Comparisons!$B$8:$F$50,MATCH(SensitivityAnalysis!$B77,Comparisons!$B$8:$B$50,0),MATCH(SensitivityAnalysis!F$17,Comparisons!$B$8:$F$8,0)),)</f>
        <v>0</v>
      </c>
      <c r="G77" s="123">
        <f>IF(ISBLANK($B77)=FALSE,INDEX(Comparisons!$B$8:$F$50,MATCH(SensitivityAnalysis!$B77,Comparisons!$B$8:$B$50,0),MATCH(SensitivityAnalysis!G$17,Comparisons!$B$8:$F$8,0)),)</f>
        <v>0</v>
      </c>
    </row>
    <row r="78" spans="2:7" ht="15">
      <c r="B78" s="171" t="s">
        <v>159</v>
      </c>
      <c r="C78" s="171"/>
      <c r="D78" s="123">
        <f>IF(ISBLANK($B78)=FALSE,INDEX(Comparisons!$B$8:$F$50,MATCH(SensitivityAnalysis!$B78,Comparisons!$B$8:$B$50,0),MATCH(SensitivityAnalysis!D$17,Comparisons!$B$8:$F$8,0)),)</f>
        <v>12.75</v>
      </c>
      <c r="E78" s="123">
        <f>IF(ISBLANK($B78)=FALSE,INDEX(Comparisons!$B$8:$F$50,MATCH(SensitivityAnalysis!$B78,Comparisons!$B$8:$B$50,0),MATCH(SensitivityAnalysis!E$17,Comparisons!$B$8:$F$8,0)),)</f>
        <v>21.490000000000002</v>
      </c>
      <c r="F78" s="123">
        <f>IF(ISBLANK($B78)=FALSE,INDEX(Comparisons!$B$8:$F$50,MATCH(SensitivityAnalysis!$B78,Comparisons!$B$8:$B$50,0),MATCH(SensitivityAnalysis!F$17,Comparisons!$B$8:$F$8,0)),)</f>
        <v>24.125</v>
      </c>
      <c r="G78" s="123">
        <f>IF(ISBLANK($B78)=FALSE,INDEX(Comparisons!$B$8:$F$50,MATCH(SensitivityAnalysis!$B78,Comparisons!$B$8:$B$50,0),MATCH(SensitivityAnalysis!G$17,Comparisons!$B$8:$F$8,0)),)</f>
        <v>29.529999999999998</v>
      </c>
    </row>
    <row r="79" spans="2:7" ht="15">
      <c r="B79" s="171" t="s">
        <v>162</v>
      </c>
      <c r="C79" s="171"/>
      <c r="D79" s="123">
        <f>IF(ISBLANK($B79)=FALSE,INDEX(Comparisons!$B$8:$F$50,MATCH(SensitivityAnalysis!$B79,Comparisons!$B$8:$B$50,0),MATCH(SensitivityAnalysis!D$17,Comparisons!$B$8:$F$8,0)),)</f>
        <v>0</v>
      </c>
      <c r="E79" s="123">
        <f>IF(ISBLANK($B79)=FALSE,INDEX(Comparisons!$B$8:$F$50,MATCH(SensitivityAnalysis!$B79,Comparisons!$B$8:$B$50,0),MATCH(SensitivityAnalysis!E$17,Comparisons!$B$8:$F$8,0)),)</f>
        <v>0</v>
      </c>
      <c r="F79" s="123">
        <f>IF(ISBLANK($B79)=FALSE,INDEX(Comparisons!$B$8:$F$50,MATCH(SensitivityAnalysis!$B79,Comparisons!$B$8:$B$50,0),MATCH(SensitivityAnalysis!F$17,Comparisons!$B$8:$F$8,0)),)</f>
        <v>0</v>
      </c>
      <c r="G79" s="123">
        <f>IF(ISBLANK($B79)=FALSE,INDEX(Comparisons!$B$8:$F$50,MATCH(SensitivityAnalysis!$B79,Comparisons!$B$8:$B$50,0),MATCH(SensitivityAnalysis!G$17,Comparisons!$B$8:$F$8,0)),)</f>
        <v>22.5</v>
      </c>
    </row>
    <row r="80" spans="2:7" ht="15">
      <c r="B80" s="171" t="s">
        <v>163</v>
      </c>
      <c r="C80" s="171"/>
      <c r="D80" s="123">
        <f>IF(ISBLANK($B80)=FALSE,INDEX(Comparisons!$B$8:$F$50,MATCH(SensitivityAnalysis!$B80,Comparisons!$B$8:$B$50,0),MATCH(SensitivityAnalysis!D$17,Comparisons!$B$8:$F$8,0)),)</f>
        <v>0</v>
      </c>
      <c r="E80" s="123">
        <f>IF(ISBLANK($B80)=FALSE,INDEX(Comparisons!$B$8:$F$50,MATCH(SensitivityAnalysis!$B80,Comparisons!$B$8:$B$50,0),MATCH(SensitivityAnalysis!E$17,Comparisons!$B$8:$F$8,0)),)</f>
        <v>0</v>
      </c>
      <c r="F80" s="123">
        <f>IF(ISBLANK($B80)=FALSE,INDEX(Comparisons!$B$8:$F$50,MATCH(SensitivityAnalysis!$B80,Comparisons!$B$8:$B$50,0),MATCH(SensitivityAnalysis!F$17,Comparisons!$B$8:$F$8,0)),)</f>
        <v>0</v>
      </c>
      <c r="G80" s="123">
        <f>IF(ISBLANK($B80)=FALSE,INDEX(Comparisons!$B$8:$F$50,MATCH(SensitivityAnalysis!$B80,Comparisons!$B$8:$B$50,0),MATCH(SensitivityAnalysis!G$17,Comparisons!$B$8:$F$8,0)),)</f>
        <v>13.5</v>
      </c>
    </row>
    <row r="81" spans="2:7" ht="15">
      <c r="B81" s="171" t="s">
        <v>165</v>
      </c>
      <c r="C81" s="171"/>
      <c r="D81" s="123">
        <f>IF(ISBLANK($B81)=FALSE,INDEX(Comparisons!$B$8:$F$50,MATCH(SensitivityAnalysis!$B81,Comparisons!$B$8:$B$50,0),MATCH(SensitivityAnalysis!D$17,Comparisons!$B$8:$F$8,0)),)</f>
        <v>0</v>
      </c>
      <c r="E81" s="123">
        <f>IF(ISBLANK($B81)=FALSE,INDEX(Comparisons!$B$8:$F$50,MATCH(SensitivityAnalysis!$B81,Comparisons!$B$8:$B$50,0),MATCH(SensitivityAnalysis!E$17,Comparisons!$B$8:$F$8,0)),)</f>
        <v>0</v>
      </c>
      <c r="F81" s="123">
        <f>IF(ISBLANK($B81)=FALSE,INDEX(Comparisons!$B$8:$F$50,MATCH(SensitivityAnalysis!$B81,Comparisons!$B$8:$B$50,0),MATCH(SensitivityAnalysis!F$17,Comparisons!$B$8:$F$8,0)),)</f>
        <v>0</v>
      </c>
      <c r="G81" s="123">
        <f>IF(ISBLANK($B81)=FALSE,INDEX(Comparisons!$B$8:$F$50,MATCH(SensitivityAnalysis!$B81,Comparisons!$B$8:$B$50,0),MATCH(SensitivityAnalysis!G$17,Comparisons!$B$8:$F$8,0)),)</f>
        <v>0</v>
      </c>
    </row>
    <row r="82" spans="2:7" ht="15">
      <c r="B82" s="171" t="s">
        <v>170</v>
      </c>
      <c r="C82" s="171"/>
      <c r="D82" s="123">
        <f>IF(ISBLANK($B82)=FALSE,INDEX(Comparisons!$B$8:$F$50,MATCH(SensitivityAnalysis!$B82,Comparisons!$B$8:$B$50,0),MATCH(SensitivityAnalysis!D$17,Comparisons!$B$8:$F$8,0)),)</f>
        <v>56.6244</v>
      </c>
      <c r="E82" s="123">
        <f>IF(ISBLANK($B82)=FALSE,INDEX(Comparisons!$B$8:$F$50,MATCH(SensitivityAnalysis!$B82,Comparisons!$B$8:$B$50,0),MATCH(SensitivityAnalysis!E$17,Comparisons!$B$8:$F$8,0)),)</f>
        <v>43.5606</v>
      </c>
      <c r="F82" s="123">
        <f>IF(ISBLANK($B82)=FALSE,INDEX(Comparisons!$B$8:$F$50,MATCH(SensitivityAnalysis!$B82,Comparisons!$B$8:$B$50,0),MATCH(SensitivityAnalysis!F$17,Comparisons!$B$8:$F$8,0)),)</f>
        <v>14.0931</v>
      </c>
      <c r="G82" s="123">
        <f>IF(ISBLANK($B82)=FALSE,INDEX(Comparisons!$B$8:$F$50,MATCH(SensitivityAnalysis!$B82,Comparisons!$B$8:$B$50,0),MATCH(SensitivityAnalysis!G$17,Comparisons!$B$8:$F$8,0)),)</f>
        <v>43.4613</v>
      </c>
    </row>
    <row r="83" spans="2:7" ht="15">
      <c r="B83" s="171"/>
      <c r="C83" s="171"/>
      <c r="D83" s="123">
        <f>IF(ISBLANK($B83)=FALSE,INDEX(Comparisons!$B$8:$F$50,MATCH(SensitivityAnalysis!$B83,Comparisons!$B$8:$B$50,0),MATCH(SensitivityAnalysis!D$17,Comparisons!$B$8:$F$8,0)),)</f>
        <v>0</v>
      </c>
      <c r="E83" s="123">
        <f>IF(ISBLANK($B83)=FALSE,INDEX(Comparisons!$B$8:$F$50,MATCH(SensitivityAnalysis!$B83,Comparisons!$B$8:$B$50,0),MATCH(SensitivityAnalysis!E$17,Comparisons!$B$8:$F$8,0)),)</f>
        <v>0</v>
      </c>
      <c r="F83" s="123">
        <f>IF(ISBLANK($B83)=FALSE,INDEX(Comparisons!$B$8:$F$50,MATCH(SensitivityAnalysis!$B83,Comparisons!$B$8:$B$50,0),MATCH(SensitivityAnalysis!F$17,Comparisons!$B$8:$F$8,0)),)</f>
        <v>0</v>
      </c>
      <c r="G83" s="123">
        <f>IF(ISBLANK($B83)=FALSE,INDEX(Comparisons!$B$8:$F$50,MATCH(SensitivityAnalysis!$B83,Comparisons!$B$8:$B$50,0),MATCH(SensitivityAnalysis!G$17,Comparisons!$B$8:$F$8,0)),)</f>
        <v>0</v>
      </c>
    </row>
    <row r="84" spans="3:7" ht="15">
      <c r="C84" s="124"/>
      <c r="D84" s="123"/>
      <c r="E84" s="123"/>
      <c r="F84" s="123"/>
      <c r="G84" s="123"/>
    </row>
    <row r="85" spans="1:8" ht="15">
      <c r="A85" s="91"/>
      <c r="C85" s="112"/>
      <c r="D85" s="114" t="str">
        <f>D$17</f>
        <v>Canola</v>
      </c>
      <c r="E85" s="114" t="str">
        <f>E$17</f>
        <v>Flax</v>
      </c>
      <c r="F85" s="114" t="str">
        <f>F$17</f>
        <v>Camelina</v>
      </c>
      <c r="G85" s="114" t="str">
        <f>G$17</f>
        <v>Winter Wheat 
(Reg. Till)</v>
      </c>
      <c r="H85" s="84" t="s">
        <v>278</v>
      </c>
    </row>
    <row r="86" spans="1:7" ht="15">
      <c r="A86" s="91"/>
      <c r="C86" s="115" t="s">
        <v>272</v>
      </c>
      <c r="D86" s="116">
        <f>SUM(D76:D83)</f>
        <v>149.7244</v>
      </c>
      <c r="E86" s="116">
        <f>SUM(E76:E83)</f>
        <v>111.12555</v>
      </c>
      <c r="F86" s="116">
        <f>SUM(F76:F83)</f>
        <v>52.7181</v>
      </c>
      <c r="G86" s="116">
        <f>SUM(G76:G83)</f>
        <v>172.4913</v>
      </c>
    </row>
    <row r="87" spans="2:7" ht="15">
      <c r="B87" s="166" t="s">
        <v>180</v>
      </c>
      <c r="C87" s="117">
        <v>-1</v>
      </c>
      <c r="D87" s="118">
        <f>D$20+D$86-(1+$C87)*D$86</f>
        <v>222.06395400000002</v>
      </c>
      <c r="E87" s="119">
        <f>E$20+E$86-(1+$C87)*E$86</f>
        <v>287.013149</v>
      </c>
      <c r="F87" s="119">
        <f>F$20+F$86-(1+$C87)*F$86</f>
        <v>-73.32055099999997</v>
      </c>
      <c r="G87" s="119">
        <f>G$20+G$86-(1+$C87)*G$86</f>
        <v>372.5001679999999</v>
      </c>
    </row>
    <row r="88" spans="2:7" ht="15">
      <c r="B88" s="166"/>
      <c r="C88" s="120">
        <v>0</v>
      </c>
      <c r="D88" s="118">
        <f>D$20</f>
        <v>72.33955400000002</v>
      </c>
      <c r="E88" s="119">
        <f>E$20</f>
        <v>175.88759900000002</v>
      </c>
      <c r="F88" s="119">
        <f>F$20</f>
        <v>-126.03865099999996</v>
      </c>
      <c r="G88" s="119">
        <f>G$20</f>
        <v>200.00886799999995</v>
      </c>
    </row>
    <row r="89" spans="2:7" ht="15">
      <c r="B89" s="166"/>
      <c r="C89" s="117">
        <v>1</v>
      </c>
      <c r="D89" s="118">
        <f>D$20+D$86-(1+$C89)*D$86</f>
        <v>-77.38484599999998</v>
      </c>
      <c r="E89" s="119">
        <f>E$20+E$86-(1+$C89)*E$86</f>
        <v>64.76204899999999</v>
      </c>
      <c r="F89" s="119">
        <f>F$20+F$86-(1+$C89)*F$86</f>
        <v>-178.75675099999995</v>
      </c>
      <c r="G89" s="119">
        <f>G$20+G$86-(1+$C89)*G$86</f>
        <v>27.517567999999926</v>
      </c>
    </row>
    <row r="115" spans="2:7" ht="15.75" customHeight="1">
      <c r="B115" s="126" t="s">
        <v>277</v>
      </c>
      <c r="C115" s="106"/>
      <c r="D115" s="106"/>
      <c r="E115" s="106"/>
      <c r="F115" s="106"/>
      <c r="G115" s="132" t="s">
        <v>281</v>
      </c>
    </row>
    <row r="116" spans="2:7" ht="15">
      <c r="B116" s="1"/>
      <c r="C116" s="1"/>
      <c r="D116" s="1"/>
      <c r="E116" s="1"/>
      <c r="F116" s="1"/>
      <c r="G116" s="1"/>
    </row>
    <row r="117" spans="2:8" ht="15">
      <c r="B117" s="1"/>
      <c r="C117" s="1"/>
      <c r="D117" s="114" t="str">
        <f>D$17</f>
        <v>Canola</v>
      </c>
      <c r="E117" s="114" t="str">
        <f>E$17</f>
        <v>Flax</v>
      </c>
      <c r="F117" s="114" t="str">
        <f>F$17</f>
        <v>Camelina</v>
      </c>
      <c r="G117" s="114" t="str">
        <f>G$17</f>
        <v>Winter Wheat 
(Reg. Till)</v>
      </c>
      <c r="H117" s="84" t="s">
        <v>278</v>
      </c>
    </row>
    <row r="118" spans="3:7" ht="15">
      <c r="C118" s="129" t="s">
        <v>179</v>
      </c>
      <c r="D118" s="130">
        <f>Comparisons!C27/D120</f>
        <v>0.01</v>
      </c>
      <c r="E118" s="130">
        <f>Comparisons!D27/E120</f>
        <v>0.01</v>
      </c>
      <c r="F118" s="130">
        <f>Comparisons!E27/F120</f>
        <v>0.01</v>
      </c>
      <c r="G118" s="130">
        <f>Comparisons!F27/G120</f>
        <v>0.27</v>
      </c>
    </row>
    <row r="119" spans="3:7" ht="15">
      <c r="C119" s="129" t="s">
        <v>177</v>
      </c>
      <c r="D119" s="131">
        <f>Comparisons!C5</f>
        <v>0.185</v>
      </c>
      <c r="E119" s="131">
        <f>Comparisons!D5</f>
        <v>0.23</v>
      </c>
      <c r="F119" s="131">
        <f>Comparisons!E5</f>
        <v>0.1</v>
      </c>
      <c r="G119" s="131">
        <f>Comparisons!F5</f>
        <v>7</v>
      </c>
    </row>
    <row r="120" spans="3:7" ht="15">
      <c r="C120" s="66" t="s">
        <v>175</v>
      </c>
      <c r="D120" s="23">
        <f>Comparisons!C6</f>
        <v>3000</v>
      </c>
      <c r="E120" s="23">
        <f>Comparisons!D6</f>
        <v>2500</v>
      </c>
      <c r="F120" s="23">
        <f>Comparisons!E6</f>
        <v>1600</v>
      </c>
      <c r="G120" s="23">
        <f>Comparisons!F6</f>
        <v>100</v>
      </c>
    </row>
    <row r="121" spans="2:7" ht="15.75" customHeight="1">
      <c r="B121" s="166" t="s">
        <v>180</v>
      </c>
      <c r="C121" s="117">
        <v>-1</v>
      </c>
      <c r="D121" s="118">
        <f>D$119*(D$120*(1+$C121))-D$118*D$120*(1+$C121)-Comparisons!C52+Comparisons!C27</f>
        <v>-452.660446</v>
      </c>
      <c r="E121" s="119">
        <f>E$119*(E$120*(1+$C121))-E$118*E$120*(1+$C121)-Comparisons!D52+Comparisons!D27</f>
        <v>-374.112401</v>
      </c>
      <c r="F121" s="119">
        <f>F$119*(F$120*(1+$C121))-F$118*F$120*(1+$C121)-Comparisons!E52+Comparisons!E27</f>
        <v>-270.03865099999996</v>
      </c>
      <c r="G121" s="119">
        <f>G$119*(G$120*(1+$C121))-G$118*G$120*(1+$C121)-Comparisons!F52+Comparisons!F27</f>
        <v>-472.99113200000005</v>
      </c>
    </row>
    <row r="122" spans="2:7" ht="15">
      <c r="B122" s="166"/>
      <c r="C122" s="120">
        <v>0</v>
      </c>
      <c r="D122" s="118">
        <f>D$20</f>
        <v>72.33955400000002</v>
      </c>
      <c r="E122" s="119">
        <f>E$20</f>
        <v>175.88759900000002</v>
      </c>
      <c r="F122" s="119">
        <f>F$20</f>
        <v>-126.03865099999996</v>
      </c>
      <c r="G122" s="119">
        <f>G$20</f>
        <v>200.00886799999995</v>
      </c>
    </row>
    <row r="123" spans="2:7" ht="15">
      <c r="B123" s="166"/>
      <c r="C123" s="117">
        <v>1</v>
      </c>
      <c r="D123" s="118">
        <f>D$119*(D$120*(1+$C123))-D$118*D$120*(1+$C123)-Comparisons!C54+Comparisons!C29</f>
        <v>1106.6244</v>
      </c>
      <c r="E123" s="119">
        <f>E$119*(E$120*(1+$C123))-E$118*E$120*(1+$C123)-Comparisons!D54+Comparisons!D29</f>
        <v>1143.5606</v>
      </c>
      <c r="F123" s="119">
        <f>F$119*(F$120*(1+$C123))-F$118*F$120*(1+$C123)-Comparisons!E54+Comparisons!E29</f>
        <v>302.0931</v>
      </c>
      <c r="G123" s="119">
        <f>G$119*(G$120*(1+$C123))-G$118*G$120*(1+$C123)-Comparisons!F54+Comparisons!F29</f>
        <v>1389.4613</v>
      </c>
    </row>
    <row r="150" spans="2:7" ht="15">
      <c r="B150" s="126" t="s">
        <v>279</v>
      </c>
      <c r="C150" s="106"/>
      <c r="D150" s="106"/>
      <c r="E150" s="106"/>
      <c r="F150" s="106"/>
      <c r="G150" s="132" t="s">
        <v>281</v>
      </c>
    </row>
    <row r="151" spans="2:7" ht="15">
      <c r="B151" s="1"/>
      <c r="C151" s="1"/>
      <c r="D151" s="1"/>
      <c r="E151" s="1"/>
      <c r="F151" s="1"/>
      <c r="G151" s="1"/>
    </row>
    <row r="152" spans="2:7" ht="15">
      <c r="B152" s="1"/>
      <c r="C152" s="1"/>
      <c r="D152" s="114" t="str">
        <f>D$17</f>
        <v>Canola</v>
      </c>
      <c r="E152" s="114" t="str">
        <f>E$17</f>
        <v>Flax</v>
      </c>
      <c r="F152" s="114" t="str">
        <f>F$17</f>
        <v>Camelina</v>
      </c>
      <c r="G152" s="114" t="str">
        <f>G$17</f>
        <v>Winter Wheat 
(Reg. Till)</v>
      </c>
    </row>
    <row r="153" spans="3:7" ht="15">
      <c r="C153" s="129" t="s">
        <v>280</v>
      </c>
      <c r="D153" s="130">
        <f>Comparisons!C11</f>
        <v>555</v>
      </c>
      <c r="E153" s="130">
        <f>Comparisons!D11</f>
        <v>575</v>
      </c>
      <c r="F153" s="130">
        <f>Comparisons!E11</f>
        <v>160</v>
      </c>
      <c r="G153" s="130">
        <f>Comparisons!F11</f>
        <v>700</v>
      </c>
    </row>
    <row r="154" spans="2:7" ht="15">
      <c r="B154" s="166" t="s">
        <v>180</v>
      </c>
      <c r="C154" s="117">
        <v>-1</v>
      </c>
      <c r="D154" s="118">
        <f>D$155-D$153+(1+$C154)*D$153</f>
        <v>-482.660446</v>
      </c>
      <c r="E154" s="118">
        <f aca="true" t="shared" si="0" ref="E154:G156">E$155-E$153+(1+$C154)*E$153</f>
        <v>-399.112401</v>
      </c>
      <c r="F154" s="118">
        <f t="shared" si="0"/>
        <v>-286.03865099999996</v>
      </c>
      <c r="G154" s="118">
        <f t="shared" si="0"/>
        <v>-499.99113200000005</v>
      </c>
    </row>
    <row r="155" spans="2:7" ht="15">
      <c r="B155" s="166"/>
      <c r="C155" s="120">
        <v>0</v>
      </c>
      <c r="D155" s="118">
        <f>D$20</f>
        <v>72.33955400000002</v>
      </c>
      <c r="E155" s="119">
        <f>E$20</f>
        <v>175.88759900000002</v>
      </c>
      <c r="F155" s="119">
        <f>F$20</f>
        <v>-126.03865099999996</v>
      </c>
      <c r="G155" s="119">
        <f>G$20</f>
        <v>200.00886799999995</v>
      </c>
    </row>
    <row r="156" spans="2:7" ht="15">
      <c r="B156" s="166"/>
      <c r="C156" s="117">
        <v>1</v>
      </c>
      <c r="D156" s="118">
        <f>D$155-D$153+(1+$C156)*D$153</f>
        <v>627.339554</v>
      </c>
      <c r="E156" s="118">
        <f t="shared" si="0"/>
        <v>750.887599</v>
      </c>
      <c r="F156" s="118">
        <f t="shared" si="0"/>
        <v>33.96134900000004</v>
      </c>
      <c r="G156" s="118">
        <f t="shared" si="0"/>
        <v>900.0088679999999</v>
      </c>
    </row>
    <row r="207" ht="12.75">
      <c r="B207" s="84" t="str">
        <f>Comparisons!B15</f>
        <v>Fertilizer</v>
      </c>
    </row>
    <row r="208" ht="12.75">
      <c r="B208" s="84" t="str">
        <f>Comparisons!B16</f>
        <v>Chemical</v>
      </c>
    </row>
    <row r="209" ht="12.75">
      <c r="B209" s="84" t="str">
        <f>Comparisons!B17</f>
        <v>Misc.</v>
      </c>
    </row>
    <row r="210" ht="12.75">
      <c r="B210" s="84" t="str">
        <f>Comparisons!B18</f>
        <v>Custom</v>
      </c>
    </row>
    <row r="211" ht="12.75">
      <c r="B211" s="84" t="str">
        <f>Comparisons!B19</f>
        <v>Herbicide</v>
      </c>
    </row>
    <row r="212" ht="12.75">
      <c r="B212" s="84" t="str">
        <f>Comparisons!B20</f>
        <v>Overhead</v>
      </c>
    </row>
    <row r="213" ht="12.75">
      <c r="B213" s="84" t="str">
        <f>Comparisons!B21</f>
        <v>Insecticide</v>
      </c>
    </row>
    <row r="214" ht="12.75">
      <c r="B214" s="84" t="str">
        <f>Comparisons!B22</f>
        <v>Fungicide</v>
      </c>
    </row>
    <row r="215" ht="12.75">
      <c r="B215" s="84" t="str">
        <f>Comparisons!B23</f>
        <v>Pesticide</v>
      </c>
    </row>
    <row r="216" ht="12.75">
      <c r="B216" s="84" t="str">
        <f>Comparisons!B24</f>
        <v>Services &amp; Fees</v>
      </c>
    </row>
    <row r="217" ht="12.75">
      <c r="B217" s="84" t="str">
        <f>Comparisons!B25</f>
        <v>Seeds &amp; Plants</v>
      </c>
    </row>
    <row r="218" ht="12.75">
      <c r="B218" s="84" t="str">
        <f>Comparisons!B26</f>
        <v>Surfactant</v>
      </c>
    </row>
    <row r="219" ht="12.75">
      <c r="B219" s="84" t="str">
        <f>Comparisons!B27</f>
        <v>Custom, Yield Proportional</v>
      </c>
    </row>
    <row r="220" ht="12.75">
      <c r="B220" s="84" t="str">
        <f>Comparisons!B28</f>
        <v>Labor</v>
      </c>
    </row>
    <row r="221" ht="12.75">
      <c r="B221" s="84" t="str">
        <f>Comparisons!B29</f>
        <v>Diesel Fuel</v>
      </c>
    </row>
    <row r="222" ht="12.75">
      <c r="B222" s="84" t="str">
        <f>Comparisons!B30</f>
        <v>Repair &amp; Maintenance</v>
      </c>
    </row>
    <row r="223" ht="12.75">
      <c r="B223" s="84" t="str">
        <f>Comparisons!B31</f>
        <v>Interest on Operating Capital</v>
      </c>
    </row>
    <row r="224" ht="12.75">
      <c r="B224" s="84">
        <f>Comparisons!B32</f>
        <v>0</v>
      </c>
    </row>
    <row r="225" ht="12.75">
      <c r="B225" s="84" t="str">
        <f>Comparisons!B33</f>
        <v>Other direct 1…</v>
      </c>
    </row>
    <row r="226" ht="12.75">
      <c r="B226" s="84" t="str">
        <f>Comparisons!B34</f>
        <v>Other direct 2…</v>
      </c>
    </row>
    <row r="227" ht="12.75">
      <c r="B227" s="84" t="str">
        <f>Comparisons!B35</f>
        <v>Other direct 3…</v>
      </c>
    </row>
    <row r="228" ht="12.75">
      <c r="B228" s="84">
        <f>Comparisons!B36</f>
        <v>0</v>
      </c>
    </row>
    <row r="229" ht="12.75">
      <c r="B229" s="84" t="str">
        <f>Comparisons!B37</f>
        <v>TOTAL DIRECT EXPENSES</v>
      </c>
    </row>
    <row r="233" ht="12.75">
      <c r="B233" s="84" t="str">
        <f>Comparisons!B40</f>
        <v>Equipment</v>
      </c>
    </row>
    <row r="234" ht="12.75">
      <c r="B234" s="84" t="str">
        <f>Comparisons!B41</f>
        <v>Overhead     </v>
      </c>
    </row>
    <row r="235" ht="12.75">
      <c r="B235" s="84" t="str">
        <f>Comparisons!B42</f>
        <v>Establishment</v>
      </c>
    </row>
    <row r="236" ht="12.75">
      <c r="B236" s="84" t="str">
        <f>Comparisons!B43</f>
        <v>Insurance</v>
      </c>
    </row>
    <row r="237" ht="12.75">
      <c r="B237" s="84" t="str">
        <f>Comparisons!B44</f>
        <v>Land Rent WV</v>
      </c>
    </row>
    <row r="238" ht="12.75">
      <c r="B238" s="84">
        <f>Comparisons!B45</f>
        <v>0</v>
      </c>
    </row>
    <row r="239" ht="12.75">
      <c r="B239" s="84" t="str">
        <f>Comparisons!B46</f>
        <v>Other fixed 1…</v>
      </c>
    </row>
    <row r="240" ht="12.75">
      <c r="B240" s="84" t="str">
        <f>Comparisons!B47</f>
        <v>Other fixed 2…</v>
      </c>
    </row>
    <row r="241" ht="12.75">
      <c r="B241" s="84" t="str">
        <f>Comparisons!B48</f>
        <v>Other fixed 3…</v>
      </c>
    </row>
    <row r="242" ht="12.75">
      <c r="B242" s="84">
        <f>Comparisons!B49</f>
        <v>0</v>
      </c>
    </row>
    <row r="243" ht="12.75">
      <c r="B243" s="84" t="str">
        <f>Comparisons!B50</f>
        <v>TOTAL FIXED EXPENSES</v>
      </c>
    </row>
  </sheetData>
  <sheetProtection/>
  <mergeCells count="19">
    <mergeCell ref="B78:C78"/>
    <mergeCell ref="B19:B21"/>
    <mergeCell ref="B87:B89"/>
    <mergeCell ref="B79:C79"/>
    <mergeCell ref="B80:C80"/>
    <mergeCell ref="B83:C83"/>
    <mergeCell ref="B72:E72"/>
    <mergeCell ref="B81:C81"/>
    <mergeCell ref="B82:C82"/>
    <mergeCell ref="B4:G4"/>
    <mergeCell ref="B5:G5"/>
    <mergeCell ref="B154:B156"/>
    <mergeCell ref="B7:G7"/>
    <mergeCell ref="B121:B123"/>
    <mergeCell ref="B48:B50"/>
    <mergeCell ref="B14:E14"/>
    <mergeCell ref="B43:E43"/>
    <mergeCell ref="B76:C76"/>
    <mergeCell ref="B77:C77"/>
  </mergeCells>
  <dataValidations count="1">
    <dataValidation type="list" allowBlank="1" showInputMessage="1" showErrorMessage="1" sqref="B76:C83 B45 B43 B14:C14">
      <formula1>$B$207:$B$243</formula1>
    </dataValidation>
  </dataValidations>
  <hyperlinks>
    <hyperlink ref="C10" location="SensitivityAnalysis!B153" display="Price Sensitivity Analysis"/>
    <hyperlink ref="C9" location="SensitivityAnalysis!B120" display="Yield"/>
    <hyperlink ref="G115" location="SensitivityAnalysis!A1" display="return to top"/>
    <hyperlink ref="G150" location="SensitivityAnalysis!A1" display="return to top"/>
    <hyperlink ref="G70" location="SensitivityAnalysis!A1" display="return to top"/>
    <hyperlink ref="G41" location="SensitivityAnalysis!A1" display="return to top"/>
    <hyperlink ref="C8" location="SensitivityAnalysis!B80" display="Combination"/>
  </hyperlinks>
  <printOptions/>
  <pageMargins left="0.75" right="0.75" top="1" bottom="1" header="0.5" footer="0.5"/>
  <pageSetup horizontalDpi="600" verticalDpi="600" orientation="portrait" r:id="rId2"/>
  <ignoredErrors>
    <ignoredError sqref="D155:G155 D88:G88 D49:G49 D20:G2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Siegel</dc:creator>
  <cp:keywords/>
  <dc:description/>
  <cp:lastModifiedBy>Nils Johnson</cp:lastModifiedBy>
  <dcterms:created xsi:type="dcterms:W3CDTF">2007-09-28T21:13:10Z</dcterms:created>
  <dcterms:modified xsi:type="dcterms:W3CDTF">2016-12-31T00:18:54Z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1bcfeea5-d147-4a10-a76a-6ac681d39ef9</vt:lpwstr>
  </property>
</Properties>
</file>